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27510"/>
  <workbookPr/>
  <mc:AlternateContent xmlns:mc="http://schemas.openxmlformats.org/markup-compatibility/2006">
    <mc:Choice Requires="x15">
      <x15ac:absPath xmlns:x15ac="http://schemas.microsoft.com/office/spreadsheetml/2010/11/ac" url="/Users/abrahamat/Desktop/CENG 6101_AAiT/2_Lecture notes/Lecture 3 - Estimating and Bidding/"/>
    </mc:Choice>
  </mc:AlternateContent>
  <bookViews>
    <workbookView xWindow="0" yWindow="460" windowWidth="10400" windowHeight="8200" activeTab="4"/>
  </bookViews>
  <sheets>
    <sheet name="Base Model" sheetId="2" r:id="rId1"/>
    <sheet name="Critical Elements" sheetId="4" r:id="rId2"/>
    <sheet name="Model Inputs" sheetId="3" r:id="rId3"/>
    <sheet name="Model Outputs" sheetId="5" r:id="rId4"/>
    <sheet name="Contingency Calculation" sheetId="6" r:id="rId5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30" i="6" l="1"/>
  <c r="D13" i="4"/>
  <c r="D14" i="4"/>
  <c r="D12" i="4"/>
  <c r="C13" i="4"/>
  <c r="C14" i="4"/>
  <c r="C12" i="4"/>
  <c r="G5" i="3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30" i="5"/>
  <c r="D31" i="5"/>
  <c r="D32" i="5"/>
  <c r="D33" i="5"/>
  <c r="D34" i="5"/>
  <c r="D35" i="5"/>
  <c r="D6" i="5"/>
  <c r="F6" i="5"/>
  <c r="G6" i="5"/>
  <c r="F7" i="5"/>
  <c r="G7" i="5"/>
  <c r="F8" i="5"/>
  <c r="G8" i="5"/>
  <c r="F9" i="5"/>
  <c r="G9" i="5"/>
  <c r="F10" i="5"/>
  <c r="G10" i="5"/>
  <c r="F11" i="5"/>
  <c r="G11" i="5"/>
  <c r="F12" i="5"/>
  <c r="G12" i="5"/>
  <c r="F13" i="5"/>
  <c r="G13" i="5"/>
  <c r="F14" i="5"/>
  <c r="G14" i="5"/>
  <c r="F15" i="5"/>
  <c r="G15" i="5"/>
  <c r="F16" i="5"/>
  <c r="G16" i="5"/>
  <c r="F17" i="5"/>
  <c r="G17" i="5"/>
  <c r="F18" i="5"/>
  <c r="G18" i="5"/>
  <c r="F19" i="5"/>
  <c r="G19" i="5"/>
  <c r="F20" i="5"/>
  <c r="G20" i="5"/>
  <c r="F21" i="5"/>
  <c r="G21" i="5"/>
  <c r="F22" i="5"/>
  <c r="G22" i="5"/>
  <c r="F23" i="5"/>
  <c r="G23" i="5"/>
  <c r="F24" i="5"/>
  <c r="G24" i="5"/>
  <c r="F25" i="5"/>
  <c r="G25" i="5"/>
  <c r="F26" i="5"/>
  <c r="G26" i="5"/>
  <c r="F27" i="5"/>
  <c r="G27" i="5"/>
  <c r="F28" i="5"/>
  <c r="G28" i="5"/>
  <c r="F29" i="5"/>
  <c r="G29" i="5"/>
  <c r="F30" i="5"/>
  <c r="G30" i="5"/>
  <c r="F31" i="5"/>
  <c r="G31" i="5"/>
  <c r="F32" i="5"/>
  <c r="G32" i="5"/>
  <c r="F33" i="5"/>
  <c r="G33" i="5"/>
  <c r="F34" i="5"/>
  <c r="G34" i="5"/>
  <c r="F35" i="5"/>
  <c r="G35" i="5"/>
  <c r="E35" i="5"/>
  <c r="H35" i="5"/>
  <c r="E33" i="5"/>
  <c r="H33" i="5"/>
  <c r="E31" i="5"/>
  <c r="H31" i="5"/>
  <c r="E29" i="5"/>
  <c r="H29" i="5"/>
  <c r="E27" i="5"/>
  <c r="H27" i="5"/>
  <c r="E25" i="5"/>
  <c r="H25" i="5"/>
  <c r="E23" i="5"/>
  <c r="H23" i="5"/>
  <c r="E21" i="5"/>
  <c r="H21" i="5"/>
  <c r="E19" i="5"/>
  <c r="H19" i="5"/>
  <c r="E17" i="5"/>
  <c r="H17" i="5"/>
  <c r="E15" i="5"/>
  <c r="H15" i="5"/>
  <c r="E13" i="5"/>
  <c r="H13" i="5"/>
  <c r="E11" i="5"/>
  <c r="H11" i="5"/>
  <c r="E9" i="5"/>
  <c r="H9" i="5"/>
  <c r="E7" i="5"/>
  <c r="H7" i="5"/>
  <c r="E34" i="5"/>
  <c r="H34" i="5"/>
  <c r="E32" i="5"/>
  <c r="H32" i="5"/>
  <c r="E30" i="5"/>
  <c r="H30" i="5"/>
  <c r="E28" i="5"/>
  <c r="H28" i="5"/>
  <c r="E26" i="5"/>
  <c r="H26" i="5"/>
  <c r="E24" i="5"/>
  <c r="H24" i="5"/>
  <c r="E22" i="5"/>
  <c r="H22" i="5"/>
  <c r="E20" i="5"/>
  <c r="H20" i="5"/>
  <c r="E18" i="5"/>
  <c r="H18" i="5"/>
  <c r="E16" i="5"/>
  <c r="H16" i="5"/>
  <c r="E14" i="5"/>
  <c r="H14" i="5"/>
  <c r="E12" i="5"/>
  <c r="H12" i="5"/>
  <c r="E10" i="5"/>
  <c r="H10" i="5"/>
  <c r="E8" i="5"/>
  <c r="H8" i="5"/>
  <c r="E6" i="5"/>
  <c r="H6" i="5"/>
  <c r="F42" i="5"/>
  <c r="F41" i="5"/>
  <c r="F45" i="5"/>
  <c r="F40" i="5"/>
  <c r="F43" i="5"/>
  <c r="F44" i="5"/>
  <c r="F50" i="5"/>
  <c r="F58" i="5"/>
  <c r="F53" i="5"/>
  <c r="F52" i="5"/>
  <c r="F51" i="5"/>
  <c r="F46" i="5"/>
  <c r="F54" i="5"/>
  <c r="F49" i="5"/>
  <c r="F57" i="5"/>
  <c r="F48" i="5"/>
  <c r="F56" i="5"/>
  <c r="F47" i="5"/>
  <c r="F55" i="5"/>
  <c r="G3" i="2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</calcChain>
</file>

<file path=xl/sharedStrings.xml><?xml version="1.0" encoding="utf-8"?>
<sst xmlns="http://schemas.openxmlformats.org/spreadsheetml/2006/main" count="177" uniqueCount="75">
  <si>
    <t>Item Number</t>
  </si>
  <si>
    <t>Description</t>
  </si>
  <si>
    <t>Unit</t>
  </si>
  <si>
    <t>Estimated Quantity</t>
  </si>
  <si>
    <t>Column C7</t>
  </si>
  <si>
    <t>Slab</t>
  </si>
  <si>
    <t>Beams</t>
  </si>
  <si>
    <t>Footings</t>
  </si>
  <si>
    <t>Balcony Railings</t>
  </si>
  <si>
    <t>Exterior Wall 1 (EW1)</t>
  </si>
  <si>
    <t>Exterior Wall 2 (EW2)</t>
  </si>
  <si>
    <t>W1 Window</t>
  </si>
  <si>
    <t>W2 Window</t>
  </si>
  <si>
    <t>Basement Wall</t>
  </si>
  <si>
    <t>Roof Wall</t>
  </si>
  <si>
    <t>Main Floor Slab</t>
  </si>
  <si>
    <t>Appliances</t>
  </si>
  <si>
    <t>Bath tub</t>
  </si>
  <si>
    <t>Cabinents</t>
  </si>
  <si>
    <t>Counter Top</t>
  </si>
  <si>
    <t>Sink</t>
  </si>
  <si>
    <t>Partition WT1</t>
  </si>
  <si>
    <t>Partition WT2</t>
  </si>
  <si>
    <t>Partition WT3</t>
  </si>
  <si>
    <t>Partition WT9</t>
  </si>
  <si>
    <t>D1 Door</t>
  </si>
  <si>
    <t>D2 Door</t>
  </si>
  <si>
    <t>Elevator Walls</t>
  </si>
  <si>
    <t>Stairs</t>
  </si>
  <si>
    <t>Carpet Flooring</t>
  </si>
  <si>
    <t>Ceramic Tile Flooring</t>
  </si>
  <si>
    <t>Wood Flooring</t>
  </si>
  <si>
    <t>False Ceiling - Gypsum</t>
  </si>
  <si>
    <r>
      <t>m</t>
    </r>
    <r>
      <rPr>
        <vertAlign val="superscript"/>
        <sz val="11"/>
        <color theme="1"/>
        <rFont val="Calibri"/>
        <family val="2"/>
        <scheme val="minor"/>
      </rPr>
      <t>3</t>
    </r>
  </si>
  <si>
    <r>
      <t>m</t>
    </r>
    <r>
      <rPr>
        <vertAlign val="superscript"/>
        <sz val="11"/>
        <color theme="1"/>
        <rFont val="Calibri"/>
        <family val="2"/>
        <scheme val="minor"/>
      </rPr>
      <t>2</t>
    </r>
  </si>
  <si>
    <t>pcs</t>
  </si>
  <si>
    <t>m</t>
  </si>
  <si>
    <t>L.S.</t>
  </si>
  <si>
    <t>TOTAL BID PRICE</t>
  </si>
  <si>
    <t>Unit Price ($)</t>
  </si>
  <si>
    <t>Estimated Amount ($)</t>
  </si>
  <si>
    <t>Critical Element</t>
  </si>
  <si>
    <t>DISTRIBUTIONS FOR UNIT PRICES</t>
  </si>
  <si>
    <t>EXPERT OPINION OF UNIT PRICES</t>
  </si>
  <si>
    <t>Low Value ($)</t>
  </si>
  <si>
    <t>Most Likely Value ($)</t>
  </si>
  <si>
    <t>High Value ($)</t>
  </si>
  <si>
    <t>Mean Value ($)</t>
  </si>
  <si>
    <t>Standard Deviation Value ($)</t>
  </si>
  <si>
    <t>SUB TOTAL 1</t>
  </si>
  <si>
    <t>Mean</t>
  </si>
  <si>
    <t>Standard Deviation</t>
  </si>
  <si>
    <t>Simulation Run</t>
  </si>
  <si>
    <t>Simulation Run (Iteration #)</t>
  </si>
  <si>
    <t>Random Number - Footings</t>
  </si>
  <si>
    <t>Random Number - Main Floor Slab</t>
  </si>
  <si>
    <t>Random Number - Appliances</t>
  </si>
  <si>
    <t>ESTIMATION OF STATIC ELEMENTS</t>
  </si>
  <si>
    <t xml:space="preserve">ESTIMATION OF CRITICAL ELEMENTS </t>
  </si>
  <si>
    <t>Cost of Static Elements</t>
  </si>
  <si>
    <t>Cost of Footings</t>
  </si>
  <si>
    <t>Cost of  Main Floor Slab</t>
  </si>
  <si>
    <t>Cost of Appliancies</t>
  </si>
  <si>
    <t>PERCENTILES</t>
  </si>
  <si>
    <t>VALUES ($)</t>
  </si>
  <si>
    <t>SIMULATION RESULTS - TOTAL COST</t>
  </si>
  <si>
    <t>Total Bid Price ($)</t>
  </si>
  <si>
    <r>
      <rPr>
        <sz val="11"/>
        <color theme="1"/>
        <rFont val="Calibri"/>
        <family val="2"/>
        <scheme val="minor"/>
      </rPr>
      <t xml:space="preserve">                                      </t>
    </r>
    <r>
      <rPr>
        <b/>
        <u/>
        <sz val="11"/>
        <color theme="1"/>
        <rFont val="Calibri"/>
        <family val="2"/>
        <scheme val="minor"/>
      </rPr>
      <t>SIMULATION RESULTS - RANGE ESTIMATES OF TOTAL COST</t>
    </r>
  </si>
  <si>
    <t>PARAMETER</t>
  </si>
  <si>
    <t>Base Cost (0% Contigency)</t>
  </si>
  <si>
    <t>VALUE</t>
  </si>
  <si>
    <t>85th Percentile</t>
  </si>
  <si>
    <t>Proposed Contingency (%)</t>
  </si>
  <si>
    <r>
      <rPr>
        <sz val="11"/>
        <color theme="1"/>
        <rFont val="Calibri"/>
        <family val="2"/>
        <scheme val="minor"/>
      </rPr>
      <t xml:space="preserve">                                              </t>
    </r>
    <r>
      <rPr>
        <b/>
        <u/>
        <sz val="11"/>
        <color theme="1"/>
        <rFont val="Calibri"/>
        <family val="2"/>
        <scheme val="minor"/>
      </rPr>
      <t>CONTIGENCY CALCULATION</t>
    </r>
  </si>
  <si>
    <r>
      <rPr>
        <sz val="11"/>
        <color theme="1"/>
        <rFont val="Calibri"/>
        <family val="2"/>
        <scheme val="minor"/>
      </rPr>
      <t xml:space="preserve">                                              </t>
    </r>
    <r>
      <rPr>
        <b/>
        <u/>
        <sz val="11"/>
        <color theme="1"/>
        <rFont val="Calibri"/>
        <family val="2"/>
        <scheme val="minor"/>
      </rPr>
      <t>PERCENTILES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</si>
</sst>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6">
    <xf numFmtId="0" fontId="0" fillId="0" borderId="0" xfId="0"/>
    <xf numFmtId="2" fontId="0" fillId="0" borderId="0" xfId="0" applyNumberFormat="1"/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2" fontId="0" fillId="0" borderId="1" xfId="0" applyNumberFormat="1" applyBorder="1" applyAlignment="1">
      <alignment horizontal="center"/>
    </xf>
    <xf numFmtId="2" fontId="2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4" fontId="0" fillId="0" borderId="1" xfId="0" applyNumberFormat="1" applyBorder="1" applyAlignment="1">
      <alignment horizontal="center"/>
    </xf>
    <xf numFmtId="0" fontId="4" fillId="0" borderId="0" xfId="0" applyFont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43" fontId="0" fillId="0" borderId="1" xfId="1" applyFont="1" applyBorder="1" applyAlignment="1">
      <alignment horizontal="center" vertical="center"/>
    </xf>
    <xf numFmtId="43" fontId="0" fillId="0" borderId="1" xfId="1" applyFont="1" applyBorder="1" applyAlignment="1">
      <alignment vertical="center"/>
    </xf>
    <xf numFmtId="43" fontId="0" fillId="0" borderId="0" xfId="1" applyFont="1" applyAlignment="1">
      <alignment horizontal="center" vertical="center"/>
    </xf>
    <xf numFmtId="43" fontId="0" fillId="0" borderId="0" xfId="0" applyNumberFormat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2" borderId="1" xfId="0" applyFill="1" applyBorder="1" applyAlignment="1">
      <alignment horizontal="center" vertical="center"/>
    </xf>
    <xf numFmtId="43" fontId="0" fillId="2" borderId="1" xfId="1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43" fontId="0" fillId="3" borderId="1" xfId="1" applyFont="1" applyFill="1" applyBorder="1" applyAlignment="1">
      <alignment horizontal="center" vertical="center"/>
    </xf>
    <xf numFmtId="43" fontId="1" fillId="0" borderId="1" xfId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9" fontId="0" fillId="0" borderId="1" xfId="2" applyFont="1" applyBorder="1" applyAlignment="1">
      <alignment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aredStrings" Target="sharedStrings.xml"/><Relationship Id="rId9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_rels/chart1.xml.rels><?xml version="1.0" encoding="UTF-8" standalone="yes"?>
<Relationships xmlns="http://schemas.openxmlformats.org/package/2006/relationships"><Relationship Id="rId1" Type="http://schemas.microsoft.com/office/2011/relationships/chartStyle" Target="style1.xml"/><Relationship Id="rId2" Type="http://schemas.microsoft.com/office/2011/relationships/chartColorStyle" Target="colors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'Model Outputs'!$F$40:$F$58</c:f>
              <c:numCache>
                <c:formatCode>_(* #,##0.00_);_(* \(#,##0.00\);_(* "-"??_);_(@_)</c:formatCode>
                <c:ptCount val="19"/>
                <c:pt idx="0">
                  <c:v>4.28829420872179E6</c:v>
                </c:pt>
                <c:pt idx="1">
                  <c:v>4.29275210663644E6</c:v>
                </c:pt>
                <c:pt idx="2">
                  <c:v>4.30102763156155E6</c:v>
                </c:pt>
                <c:pt idx="3">
                  <c:v>4.30495235485033E6</c:v>
                </c:pt>
                <c:pt idx="4">
                  <c:v>4.3081066660014E6</c:v>
                </c:pt>
                <c:pt idx="5">
                  <c:v>4.3099174340169E6</c:v>
                </c:pt>
                <c:pt idx="6">
                  <c:v>4.31133091874637E6</c:v>
                </c:pt>
                <c:pt idx="7">
                  <c:v>4.31467294813122E6</c:v>
                </c:pt>
                <c:pt idx="8">
                  <c:v>4.31868098945414E6</c:v>
                </c:pt>
                <c:pt idx="9">
                  <c:v>4.32572798316603E6</c:v>
                </c:pt>
                <c:pt idx="10">
                  <c:v>4.32845578418021E6</c:v>
                </c:pt>
                <c:pt idx="11">
                  <c:v>4.33478371588898E6</c:v>
                </c:pt>
                <c:pt idx="12">
                  <c:v>4.33861179304191E6</c:v>
                </c:pt>
                <c:pt idx="13">
                  <c:v>4.3395454483059E6</c:v>
                </c:pt>
                <c:pt idx="14">
                  <c:v>4.35096572555207E6</c:v>
                </c:pt>
                <c:pt idx="15">
                  <c:v>4.35182284782461E6</c:v>
                </c:pt>
                <c:pt idx="16">
                  <c:v>4.35678682087893E6</c:v>
                </c:pt>
                <c:pt idx="17">
                  <c:v>4.36162298994706E6</c:v>
                </c:pt>
                <c:pt idx="18">
                  <c:v>4.3657473410338E6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207295520"/>
        <c:axId val="-1207267232"/>
      </c:scatterChart>
      <c:valAx>
        <c:axId val="-12072955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207267232"/>
        <c:crosses val="autoZero"/>
        <c:crossBetween val="midCat"/>
      </c:valAx>
      <c:valAx>
        <c:axId val="-12072672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20729552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175846</xdr:colOff>
      <xdr:row>40</xdr:row>
      <xdr:rowOff>74246</xdr:rowOff>
    </xdr:from>
    <xdr:to>
      <xdr:col>6</xdr:col>
      <xdr:colOff>1143000</xdr:colOff>
      <xdr:row>54</xdr:row>
      <xdr:rowOff>82061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32"/>
  <sheetViews>
    <sheetView workbookViewId="0">
      <selection activeCell="G3" sqref="G3"/>
    </sheetView>
  </sheetViews>
  <sheetFormatPr baseColWidth="10" defaultColWidth="8.83203125" defaultRowHeight="15" x14ac:dyDescent="0.2"/>
  <cols>
    <col min="2" max="2" width="10.33203125" style="3" customWidth="1"/>
    <col min="3" max="3" width="21" customWidth="1"/>
    <col min="4" max="4" width="8.83203125" style="3"/>
    <col min="5" max="5" width="23" customWidth="1"/>
    <col min="6" max="6" width="19.33203125" customWidth="1"/>
    <col min="7" max="7" width="21.5" customWidth="1"/>
  </cols>
  <sheetData>
    <row r="2" spans="2:7" ht="29.25" customHeight="1" x14ac:dyDescent="0.2">
      <c r="B2" s="4" t="s">
        <v>0</v>
      </c>
      <c r="C2" s="5" t="s">
        <v>1</v>
      </c>
      <c r="D2" s="5" t="s">
        <v>2</v>
      </c>
      <c r="E2" s="4" t="s">
        <v>3</v>
      </c>
      <c r="F2" s="4" t="s">
        <v>39</v>
      </c>
      <c r="G2" s="4" t="s">
        <v>40</v>
      </c>
    </row>
    <row r="3" spans="2:7" ht="17" x14ac:dyDescent="0.2">
      <c r="B3" s="6">
        <v>1</v>
      </c>
      <c r="C3" s="7" t="s">
        <v>4</v>
      </c>
      <c r="D3" s="6" t="s">
        <v>33</v>
      </c>
      <c r="E3" s="11">
        <v>40.72</v>
      </c>
      <c r="F3" s="11">
        <v>1824.74</v>
      </c>
      <c r="G3" s="11">
        <f>+E3*F3</f>
        <v>74303.412800000006</v>
      </c>
    </row>
    <row r="4" spans="2:7" ht="17" x14ac:dyDescent="0.2">
      <c r="B4" s="6">
        <v>2</v>
      </c>
      <c r="C4" s="7" t="s">
        <v>5</v>
      </c>
      <c r="D4" s="6" t="s">
        <v>33</v>
      </c>
      <c r="E4" s="11">
        <v>209</v>
      </c>
      <c r="F4" s="11">
        <v>544.92999999999995</v>
      </c>
      <c r="G4" s="11">
        <f t="shared" ref="G4:G31" si="0">+E4*F4</f>
        <v>113890.37</v>
      </c>
    </row>
    <row r="5" spans="2:7" ht="17" x14ac:dyDescent="0.2">
      <c r="B5" s="6">
        <v>3</v>
      </c>
      <c r="C5" s="7" t="s">
        <v>7</v>
      </c>
      <c r="D5" s="6" t="s">
        <v>33</v>
      </c>
      <c r="E5" s="11">
        <v>15.2</v>
      </c>
      <c r="F5" s="11">
        <v>646.66999999999996</v>
      </c>
      <c r="G5" s="11">
        <f t="shared" si="0"/>
        <v>9829.3839999999982</v>
      </c>
    </row>
    <row r="6" spans="2:7" ht="17" x14ac:dyDescent="0.2">
      <c r="B6" s="6">
        <v>4</v>
      </c>
      <c r="C6" s="7" t="s">
        <v>6</v>
      </c>
      <c r="D6" s="6" t="s">
        <v>33</v>
      </c>
      <c r="E6" s="11">
        <v>81.099999999999994</v>
      </c>
      <c r="F6" s="11">
        <v>1023.11</v>
      </c>
      <c r="G6" s="11">
        <f t="shared" si="0"/>
        <v>82974.22099999999</v>
      </c>
    </row>
    <row r="7" spans="2:7" ht="17" x14ac:dyDescent="0.2">
      <c r="B7" s="6">
        <v>5</v>
      </c>
      <c r="C7" s="7" t="s">
        <v>8</v>
      </c>
      <c r="D7" s="6" t="s">
        <v>33</v>
      </c>
      <c r="E7" s="11">
        <v>128.19</v>
      </c>
      <c r="F7" s="11">
        <v>408.76</v>
      </c>
      <c r="G7" s="11">
        <f t="shared" si="0"/>
        <v>52398.9444</v>
      </c>
    </row>
    <row r="8" spans="2:7" x14ac:dyDescent="0.2">
      <c r="B8" s="6">
        <v>6</v>
      </c>
      <c r="C8" s="7" t="s">
        <v>9</v>
      </c>
      <c r="D8" s="6" t="s">
        <v>36</v>
      </c>
      <c r="E8" s="11">
        <v>410.19</v>
      </c>
      <c r="F8" s="11">
        <v>763.56</v>
      </c>
      <c r="G8" s="11">
        <f t="shared" si="0"/>
        <v>313204.6764</v>
      </c>
    </row>
    <row r="9" spans="2:7" x14ac:dyDescent="0.2">
      <c r="B9" s="6">
        <v>7</v>
      </c>
      <c r="C9" s="7" t="s">
        <v>10</v>
      </c>
      <c r="D9" s="6" t="s">
        <v>36</v>
      </c>
      <c r="E9" s="11">
        <v>224.75</v>
      </c>
      <c r="F9" s="11">
        <v>1322.6</v>
      </c>
      <c r="G9" s="11">
        <f t="shared" si="0"/>
        <v>297254.34999999998</v>
      </c>
    </row>
    <row r="10" spans="2:7" x14ac:dyDescent="0.2">
      <c r="B10" s="6">
        <v>8</v>
      </c>
      <c r="C10" s="7" t="s">
        <v>11</v>
      </c>
      <c r="D10" s="6" t="s">
        <v>35</v>
      </c>
      <c r="E10" s="11">
        <v>27</v>
      </c>
      <c r="F10" s="11">
        <v>3543.56</v>
      </c>
      <c r="G10" s="11">
        <f t="shared" si="0"/>
        <v>95676.12</v>
      </c>
    </row>
    <row r="11" spans="2:7" x14ac:dyDescent="0.2">
      <c r="B11" s="6">
        <v>9</v>
      </c>
      <c r="C11" s="7" t="s">
        <v>12</v>
      </c>
      <c r="D11" s="6" t="s">
        <v>35</v>
      </c>
      <c r="E11" s="11">
        <v>37</v>
      </c>
      <c r="F11" s="11">
        <v>4883.05</v>
      </c>
      <c r="G11" s="11">
        <f t="shared" si="0"/>
        <v>180672.85</v>
      </c>
    </row>
    <row r="12" spans="2:7" ht="17" x14ac:dyDescent="0.2">
      <c r="B12" s="6">
        <v>10</v>
      </c>
      <c r="C12" s="7" t="s">
        <v>13</v>
      </c>
      <c r="D12" s="6" t="s">
        <v>33</v>
      </c>
      <c r="E12" s="11">
        <v>73.900000000000006</v>
      </c>
      <c r="F12" s="11">
        <v>1288.58</v>
      </c>
      <c r="G12" s="11">
        <f t="shared" si="0"/>
        <v>95226.062000000005</v>
      </c>
    </row>
    <row r="13" spans="2:7" ht="17" x14ac:dyDescent="0.2">
      <c r="B13" s="6">
        <v>11</v>
      </c>
      <c r="C13" s="7" t="s">
        <v>14</v>
      </c>
      <c r="D13" s="6" t="s">
        <v>33</v>
      </c>
      <c r="E13" s="11">
        <v>31.2</v>
      </c>
      <c r="F13" s="11">
        <v>965.69</v>
      </c>
      <c r="G13" s="11">
        <f t="shared" si="0"/>
        <v>30129.528000000002</v>
      </c>
    </row>
    <row r="14" spans="2:7" x14ac:dyDescent="0.2">
      <c r="B14" s="6">
        <v>12</v>
      </c>
      <c r="C14" s="7" t="s">
        <v>15</v>
      </c>
      <c r="D14" s="6" t="s">
        <v>35</v>
      </c>
      <c r="E14" s="11">
        <v>6</v>
      </c>
      <c r="F14" s="11">
        <v>198357.06</v>
      </c>
      <c r="G14" s="11">
        <f t="shared" si="0"/>
        <v>1190142.3599999999</v>
      </c>
    </row>
    <row r="15" spans="2:7" x14ac:dyDescent="0.2">
      <c r="B15" s="6">
        <v>13</v>
      </c>
      <c r="C15" s="7" t="s">
        <v>16</v>
      </c>
      <c r="D15" s="6" t="s">
        <v>37</v>
      </c>
      <c r="E15" s="11">
        <v>1</v>
      </c>
      <c r="F15" s="11">
        <v>5830.39</v>
      </c>
      <c r="G15" s="11">
        <f t="shared" si="0"/>
        <v>5830.39</v>
      </c>
    </row>
    <row r="16" spans="2:7" x14ac:dyDescent="0.2">
      <c r="B16" s="6">
        <v>14</v>
      </c>
      <c r="C16" s="7" t="s">
        <v>17</v>
      </c>
      <c r="D16" s="6" t="s">
        <v>35</v>
      </c>
      <c r="E16" s="11">
        <v>1</v>
      </c>
      <c r="F16" s="11">
        <v>4520.42</v>
      </c>
      <c r="G16" s="11">
        <f t="shared" si="0"/>
        <v>4520.42</v>
      </c>
    </row>
    <row r="17" spans="2:7" x14ac:dyDescent="0.2">
      <c r="B17" s="6">
        <v>15</v>
      </c>
      <c r="C17" s="7" t="s">
        <v>18</v>
      </c>
      <c r="D17" s="6" t="s">
        <v>35</v>
      </c>
      <c r="E17" s="11">
        <v>1</v>
      </c>
      <c r="F17" s="11">
        <v>2507.85</v>
      </c>
      <c r="G17" s="11">
        <f t="shared" si="0"/>
        <v>2507.85</v>
      </c>
    </row>
    <row r="18" spans="2:7" x14ac:dyDescent="0.2">
      <c r="B18" s="6">
        <v>16</v>
      </c>
      <c r="C18" s="7" t="s">
        <v>19</v>
      </c>
      <c r="D18" s="6" t="s">
        <v>35</v>
      </c>
      <c r="E18" s="11">
        <v>1</v>
      </c>
      <c r="F18" s="11">
        <v>1783.15</v>
      </c>
      <c r="G18" s="11">
        <f t="shared" si="0"/>
        <v>1783.15</v>
      </c>
    </row>
    <row r="19" spans="2:7" x14ac:dyDescent="0.2">
      <c r="B19" s="6">
        <v>17</v>
      </c>
      <c r="C19" s="7" t="s">
        <v>20</v>
      </c>
      <c r="D19" s="6" t="s">
        <v>35</v>
      </c>
      <c r="E19" s="11">
        <v>1</v>
      </c>
      <c r="F19" s="11">
        <v>1329.44</v>
      </c>
      <c r="G19" s="11">
        <f t="shared" si="0"/>
        <v>1329.44</v>
      </c>
    </row>
    <row r="20" spans="2:7" x14ac:dyDescent="0.2">
      <c r="B20" s="6">
        <v>18</v>
      </c>
      <c r="C20" s="7" t="s">
        <v>21</v>
      </c>
      <c r="D20" s="6" t="s">
        <v>36</v>
      </c>
      <c r="E20" s="11">
        <v>125.69</v>
      </c>
      <c r="F20" s="11">
        <v>206.42</v>
      </c>
      <c r="G20" s="11">
        <f t="shared" si="0"/>
        <v>25944.929799999998</v>
      </c>
    </row>
    <row r="21" spans="2:7" x14ac:dyDescent="0.2">
      <c r="B21" s="6">
        <v>19</v>
      </c>
      <c r="C21" s="7" t="s">
        <v>22</v>
      </c>
      <c r="D21" s="6" t="s">
        <v>36</v>
      </c>
      <c r="E21" s="11">
        <v>246.23</v>
      </c>
      <c r="F21" s="11">
        <v>336.86</v>
      </c>
      <c r="G21" s="11">
        <f t="shared" si="0"/>
        <v>82945.037800000006</v>
      </c>
    </row>
    <row r="22" spans="2:7" x14ac:dyDescent="0.2">
      <c r="B22" s="6">
        <v>20</v>
      </c>
      <c r="C22" s="7" t="s">
        <v>23</v>
      </c>
      <c r="D22" s="6" t="s">
        <v>36</v>
      </c>
      <c r="E22" s="11">
        <v>185.32</v>
      </c>
      <c r="F22" s="11">
        <v>3183.85</v>
      </c>
      <c r="G22" s="11">
        <f t="shared" si="0"/>
        <v>590031.08199999994</v>
      </c>
    </row>
    <row r="23" spans="2:7" x14ac:dyDescent="0.2">
      <c r="B23" s="6">
        <v>21</v>
      </c>
      <c r="C23" s="7" t="s">
        <v>24</v>
      </c>
      <c r="D23" s="6" t="s">
        <v>36</v>
      </c>
      <c r="E23" s="11">
        <v>445.41</v>
      </c>
      <c r="F23" s="11">
        <v>338.33</v>
      </c>
      <c r="G23" s="11">
        <f t="shared" si="0"/>
        <v>150695.56529999999</v>
      </c>
    </row>
    <row r="24" spans="2:7" x14ac:dyDescent="0.2">
      <c r="B24" s="6">
        <v>22</v>
      </c>
      <c r="C24" s="7" t="s">
        <v>25</v>
      </c>
      <c r="D24" s="6" t="s">
        <v>35</v>
      </c>
      <c r="E24" s="11">
        <v>73</v>
      </c>
      <c r="F24" s="11">
        <v>413.77</v>
      </c>
      <c r="G24" s="11">
        <f t="shared" si="0"/>
        <v>30205.21</v>
      </c>
    </row>
    <row r="25" spans="2:7" x14ac:dyDescent="0.2">
      <c r="B25" s="6">
        <v>23</v>
      </c>
      <c r="C25" s="7" t="s">
        <v>26</v>
      </c>
      <c r="D25" s="6" t="s">
        <v>35</v>
      </c>
      <c r="E25" s="11">
        <v>30</v>
      </c>
      <c r="F25" s="11">
        <v>413.77</v>
      </c>
      <c r="G25" s="11">
        <f t="shared" si="0"/>
        <v>12413.099999999999</v>
      </c>
    </row>
    <row r="26" spans="2:7" ht="17" x14ac:dyDescent="0.2">
      <c r="B26" s="6">
        <v>24</v>
      </c>
      <c r="C26" s="7" t="s">
        <v>27</v>
      </c>
      <c r="D26" s="6" t="s">
        <v>33</v>
      </c>
      <c r="E26" s="11">
        <v>68.099999999999994</v>
      </c>
      <c r="F26" s="11">
        <v>1214.23</v>
      </c>
      <c r="G26" s="11">
        <f t="shared" si="0"/>
        <v>82689.062999999995</v>
      </c>
    </row>
    <row r="27" spans="2:7" ht="17" x14ac:dyDescent="0.2">
      <c r="B27" s="6">
        <v>25</v>
      </c>
      <c r="C27" s="7" t="s">
        <v>28</v>
      </c>
      <c r="D27" s="6" t="s">
        <v>33</v>
      </c>
      <c r="E27" s="11">
        <v>17.600000000000001</v>
      </c>
      <c r="F27" s="11">
        <v>3091.34</v>
      </c>
      <c r="G27" s="11">
        <f t="shared" si="0"/>
        <v>54407.58400000001</v>
      </c>
    </row>
    <row r="28" spans="2:7" ht="17" x14ac:dyDescent="0.2">
      <c r="B28" s="6">
        <v>26</v>
      </c>
      <c r="C28" s="7" t="s">
        <v>29</v>
      </c>
      <c r="D28" s="6" t="s">
        <v>34</v>
      </c>
      <c r="E28" s="11">
        <v>2143.6999999999998</v>
      </c>
      <c r="F28" s="11">
        <v>89.83</v>
      </c>
      <c r="G28" s="11">
        <f t="shared" si="0"/>
        <v>192568.57099999997</v>
      </c>
    </row>
    <row r="29" spans="2:7" ht="17" x14ac:dyDescent="0.2">
      <c r="B29" s="6">
        <v>27</v>
      </c>
      <c r="C29" s="7" t="s">
        <v>30</v>
      </c>
      <c r="D29" s="6" t="s">
        <v>34</v>
      </c>
      <c r="E29" s="11">
        <v>503.51</v>
      </c>
      <c r="F29" s="11">
        <v>227.04</v>
      </c>
      <c r="G29" s="11">
        <f t="shared" si="0"/>
        <v>114316.91039999999</v>
      </c>
    </row>
    <row r="30" spans="2:7" ht="17" x14ac:dyDescent="0.2">
      <c r="B30" s="6">
        <v>28</v>
      </c>
      <c r="C30" s="7" t="s">
        <v>31</v>
      </c>
      <c r="D30" s="6" t="s">
        <v>34</v>
      </c>
      <c r="E30" s="11">
        <v>1230.97</v>
      </c>
      <c r="F30" s="11">
        <v>196.72</v>
      </c>
      <c r="G30" s="11">
        <f t="shared" si="0"/>
        <v>242156.4184</v>
      </c>
    </row>
    <row r="31" spans="2:7" ht="17" x14ac:dyDescent="0.2">
      <c r="B31" s="6">
        <v>29</v>
      </c>
      <c r="C31" s="7" t="s">
        <v>32</v>
      </c>
      <c r="D31" s="6" t="s">
        <v>34</v>
      </c>
      <c r="E31" s="11">
        <v>1074.68</v>
      </c>
      <c r="F31" s="11">
        <v>166.77</v>
      </c>
      <c r="G31" s="11">
        <f t="shared" si="0"/>
        <v>179224.38360000003</v>
      </c>
    </row>
    <row r="32" spans="2:7" ht="30" customHeight="1" x14ac:dyDescent="0.2">
      <c r="B32" s="27" t="s">
        <v>38</v>
      </c>
      <c r="C32" s="28"/>
      <c r="D32" s="28"/>
      <c r="E32" s="28"/>
      <c r="F32" s="29"/>
      <c r="G32" s="10">
        <f>+SUM(G3:G31)</f>
        <v>4309271.3838999998</v>
      </c>
    </row>
  </sheetData>
  <mergeCells count="1">
    <mergeCell ref="B32:F3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14"/>
  <sheetViews>
    <sheetView zoomScale="140" zoomScaleNormal="140" zoomScalePageLayoutView="140" workbookViewId="0">
      <selection activeCell="B9" sqref="B9"/>
    </sheetView>
  </sheetViews>
  <sheetFormatPr baseColWidth="10" defaultColWidth="8.83203125" defaultRowHeight="15" x14ac:dyDescent="0.2"/>
  <cols>
    <col min="2" max="2" width="15" customWidth="1"/>
    <col min="3" max="3" width="16" customWidth="1"/>
    <col min="4" max="4" width="25.6640625" customWidth="1"/>
    <col min="5" max="5" width="16.6640625" customWidth="1"/>
    <col min="7" max="7" width="11.5" bestFit="1" customWidth="1"/>
    <col min="8" max="8" width="9.5" bestFit="1" customWidth="1"/>
    <col min="9" max="9" width="11.5" bestFit="1" customWidth="1"/>
  </cols>
  <sheetData>
    <row r="2" spans="2:9" x14ac:dyDescent="0.2">
      <c r="C2" s="12" t="s">
        <v>43</v>
      </c>
    </row>
    <row r="4" spans="2:9" ht="24.75" customHeight="1" x14ac:dyDescent="0.2">
      <c r="B4" s="5" t="s">
        <v>41</v>
      </c>
      <c r="C4" s="5" t="s">
        <v>44</v>
      </c>
      <c r="D4" s="5" t="s">
        <v>45</v>
      </c>
      <c r="E4" s="5" t="s">
        <v>46</v>
      </c>
    </row>
    <row r="5" spans="2:9" ht="24.75" customHeight="1" x14ac:dyDescent="0.2">
      <c r="B5" s="21" t="s">
        <v>7</v>
      </c>
      <c r="C5" s="18">
        <v>614.34</v>
      </c>
      <c r="D5" s="18">
        <v>652.35</v>
      </c>
      <c r="E5" s="18">
        <v>690.78</v>
      </c>
      <c r="G5" s="1"/>
      <c r="H5" s="1"/>
      <c r="I5" s="1"/>
    </row>
    <row r="6" spans="2:9" ht="24.75" customHeight="1" x14ac:dyDescent="0.2">
      <c r="B6" s="21" t="s">
        <v>8</v>
      </c>
      <c r="C6" s="18">
        <v>188439.21</v>
      </c>
      <c r="D6" s="18">
        <v>200357.06</v>
      </c>
      <c r="E6" s="18">
        <v>210274.91</v>
      </c>
      <c r="G6" s="1"/>
      <c r="H6" s="1"/>
      <c r="I6" s="1"/>
    </row>
    <row r="7" spans="2:9" ht="24.75" customHeight="1" x14ac:dyDescent="0.2">
      <c r="B7" s="21" t="s">
        <v>16</v>
      </c>
      <c r="C7" s="18">
        <v>5238.87</v>
      </c>
      <c r="D7" s="18">
        <v>5952.39</v>
      </c>
      <c r="E7" s="18">
        <v>6976.91</v>
      </c>
      <c r="G7" s="1"/>
      <c r="H7" s="1"/>
      <c r="I7" s="1"/>
    </row>
    <row r="9" spans="2:9" x14ac:dyDescent="0.2">
      <c r="C9" s="12" t="s">
        <v>42</v>
      </c>
    </row>
    <row r="11" spans="2:9" ht="23.25" customHeight="1" x14ac:dyDescent="0.2">
      <c r="B11" s="5" t="s">
        <v>41</v>
      </c>
      <c r="C11" s="5" t="s">
        <v>47</v>
      </c>
      <c r="D11" s="5" t="s">
        <v>48</v>
      </c>
    </row>
    <row r="12" spans="2:9" ht="23.25" customHeight="1" x14ac:dyDescent="0.2">
      <c r="B12" s="7" t="s">
        <v>7</v>
      </c>
      <c r="C12" s="17">
        <f>+(C5+4*D5+E5)/6</f>
        <v>652.42000000000007</v>
      </c>
      <c r="D12" s="17">
        <f>+(E5-C5)/6</f>
        <v>12.73999999999999</v>
      </c>
    </row>
    <row r="13" spans="2:9" ht="23.25" customHeight="1" x14ac:dyDescent="0.2">
      <c r="B13" s="7" t="s">
        <v>15</v>
      </c>
      <c r="C13" s="17">
        <f t="shared" ref="C13:C14" si="0">+(C6+4*D6+E6)/6</f>
        <v>200023.72666666665</v>
      </c>
      <c r="D13" s="17">
        <f t="shared" ref="D13:D14" si="1">+(E6-C6)/6</f>
        <v>3639.2833333333351</v>
      </c>
    </row>
    <row r="14" spans="2:9" ht="23.25" customHeight="1" x14ac:dyDescent="0.2">
      <c r="B14" s="7" t="s">
        <v>16</v>
      </c>
      <c r="C14" s="17">
        <f t="shared" si="0"/>
        <v>6004.2233333333324</v>
      </c>
      <c r="D14" s="17">
        <f t="shared" si="1"/>
        <v>289.67333333333335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73"/>
  <sheetViews>
    <sheetView workbookViewId="0">
      <selection activeCell="F4" sqref="F4"/>
    </sheetView>
  </sheetViews>
  <sheetFormatPr baseColWidth="10" defaultColWidth="8.83203125" defaultRowHeight="15" x14ac:dyDescent="0.2"/>
  <cols>
    <col min="2" max="2" width="10.33203125" style="3" customWidth="1"/>
    <col min="3" max="3" width="21.33203125" customWidth="1"/>
    <col min="4" max="4" width="17.33203125" style="3" customWidth="1"/>
    <col min="5" max="5" width="23" customWidth="1"/>
    <col min="6" max="6" width="19.33203125" customWidth="1"/>
    <col min="7" max="7" width="19.1640625" customWidth="1"/>
    <col min="8" max="8" width="10.5" bestFit="1" customWidth="1"/>
  </cols>
  <sheetData>
    <row r="2" spans="2:7" x14ac:dyDescent="0.2">
      <c r="D2" s="15" t="s">
        <v>57</v>
      </c>
    </row>
    <row r="4" spans="2:7" ht="29.25" customHeight="1" x14ac:dyDescent="0.2">
      <c r="B4" s="4" t="s">
        <v>0</v>
      </c>
      <c r="C4" s="5" t="s">
        <v>1</v>
      </c>
      <c r="D4" s="5" t="s">
        <v>2</v>
      </c>
      <c r="E4" s="4" t="s">
        <v>3</v>
      </c>
      <c r="F4" s="4" t="s">
        <v>39</v>
      </c>
      <c r="G4" s="4" t="s">
        <v>40</v>
      </c>
    </row>
    <row r="5" spans="2:7" ht="17" x14ac:dyDescent="0.2">
      <c r="B5" s="6">
        <v>1</v>
      </c>
      <c r="C5" s="7" t="s">
        <v>4</v>
      </c>
      <c r="D5" s="6" t="s">
        <v>33</v>
      </c>
      <c r="E5" s="8">
        <v>40.72</v>
      </c>
      <c r="F5" s="8">
        <v>1824.74</v>
      </c>
      <c r="G5" s="8">
        <f>+E5*F5</f>
        <v>74303.412800000006</v>
      </c>
    </row>
    <row r="6" spans="2:7" ht="17" x14ac:dyDescent="0.2">
      <c r="B6" s="6">
        <v>2</v>
      </c>
      <c r="C6" s="7" t="s">
        <v>5</v>
      </c>
      <c r="D6" s="6" t="s">
        <v>33</v>
      </c>
      <c r="E6" s="8">
        <v>209</v>
      </c>
      <c r="F6" s="8">
        <v>544.92999999999995</v>
      </c>
      <c r="G6" s="8">
        <f t="shared" ref="G6:G30" si="0">+E6*F6</f>
        <v>113890.37</v>
      </c>
    </row>
    <row r="7" spans="2:7" ht="17" x14ac:dyDescent="0.2">
      <c r="B7" s="6">
        <v>3</v>
      </c>
      <c r="C7" s="7" t="s">
        <v>6</v>
      </c>
      <c r="D7" s="6" t="s">
        <v>33</v>
      </c>
      <c r="E7" s="8">
        <v>81.099999999999994</v>
      </c>
      <c r="F7" s="8">
        <v>1023.11</v>
      </c>
      <c r="G7" s="8">
        <f t="shared" si="0"/>
        <v>82974.22099999999</v>
      </c>
    </row>
    <row r="8" spans="2:7" ht="17" x14ac:dyDescent="0.2">
      <c r="B8" s="6">
        <v>4</v>
      </c>
      <c r="C8" s="7" t="s">
        <v>8</v>
      </c>
      <c r="D8" s="6" t="s">
        <v>33</v>
      </c>
      <c r="E8" s="8">
        <v>128.19</v>
      </c>
      <c r="F8" s="8">
        <v>408.76</v>
      </c>
      <c r="G8" s="8">
        <f t="shared" si="0"/>
        <v>52398.9444</v>
      </c>
    </row>
    <row r="9" spans="2:7" x14ac:dyDescent="0.2">
      <c r="B9" s="6">
        <v>5</v>
      </c>
      <c r="C9" s="7" t="s">
        <v>9</v>
      </c>
      <c r="D9" s="6" t="s">
        <v>36</v>
      </c>
      <c r="E9" s="8">
        <v>410.19</v>
      </c>
      <c r="F9" s="8">
        <v>763.56</v>
      </c>
      <c r="G9" s="8">
        <f t="shared" si="0"/>
        <v>313204.6764</v>
      </c>
    </row>
    <row r="10" spans="2:7" x14ac:dyDescent="0.2">
      <c r="B10" s="6">
        <v>6</v>
      </c>
      <c r="C10" s="7" t="s">
        <v>10</v>
      </c>
      <c r="D10" s="6" t="s">
        <v>36</v>
      </c>
      <c r="E10" s="8">
        <v>224.75</v>
      </c>
      <c r="F10" s="8">
        <v>1322.6</v>
      </c>
      <c r="G10" s="8">
        <f t="shared" si="0"/>
        <v>297254.34999999998</v>
      </c>
    </row>
    <row r="11" spans="2:7" x14ac:dyDescent="0.2">
      <c r="B11" s="6">
        <v>7</v>
      </c>
      <c r="C11" s="7" t="s">
        <v>11</v>
      </c>
      <c r="D11" s="6" t="s">
        <v>35</v>
      </c>
      <c r="E11" s="8">
        <v>27</v>
      </c>
      <c r="F11" s="8">
        <v>3543.56</v>
      </c>
      <c r="G11" s="8">
        <f t="shared" si="0"/>
        <v>95676.12</v>
      </c>
    </row>
    <row r="12" spans="2:7" x14ac:dyDescent="0.2">
      <c r="B12" s="6">
        <v>8</v>
      </c>
      <c r="C12" s="7" t="s">
        <v>12</v>
      </c>
      <c r="D12" s="6" t="s">
        <v>35</v>
      </c>
      <c r="E12" s="8">
        <v>37</v>
      </c>
      <c r="F12" s="8">
        <v>4883.05</v>
      </c>
      <c r="G12" s="8">
        <f t="shared" si="0"/>
        <v>180672.85</v>
      </c>
    </row>
    <row r="13" spans="2:7" ht="17" x14ac:dyDescent="0.2">
      <c r="B13" s="6">
        <v>9</v>
      </c>
      <c r="C13" s="7" t="s">
        <v>13</v>
      </c>
      <c r="D13" s="6" t="s">
        <v>33</v>
      </c>
      <c r="E13" s="8">
        <v>73.900000000000006</v>
      </c>
      <c r="F13" s="8">
        <v>1288.58</v>
      </c>
      <c r="G13" s="8">
        <f t="shared" si="0"/>
        <v>95226.062000000005</v>
      </c>
    </row>
    <row r="14" spans="2:7" ht="17" x14ac:dyDescent="0.2">
      <c r="B14" s="6">
        <v>10</v>
      </c>
      <c r="C14" s="7" t="s">
        <v>14</v>
      </c>
      <c r="D14" s="6" t="s">
        <v>33</v>
      </c>
      <c r="E14" s="8">
        <v>31.2</v>
      </c>
      <c r="F14" s="8">
        <v>965.69</v>
      </c>
      <c r="G14" s="8">
        <f t="shared" si="0"/>
        <v>30129.528000000002</v>
      </c>
    </row>
    <row r="15" spans="2:7" x14ac:dyDescent="0.2">
      <c r="B15" s="6">
        <v>11</v>
      </c>
      <c r="C15" s="7" t="s">
        <v>17</v>
      </c>
      <c r="D15" s="6" t="s">
        <v>35</v>
      </c>
      <c r="E15" s="8">
        <v>1</v>
      </c>
      <c r="F15" s="8">
        <v>4520.42</v>
      </c>
      <c r="G15" s="8">
        <f t="shared" si="0"/>
        <v>4520.42</v>
      </c>
    </row>
    <row r="16" spans="2:7" x14ac:dyDescent="0.2">
      <c r="B16" s="6">
        <v>12</v>
      </c>
      <c r="C16" s="7" t="s">
        <v>18</v>
      </c>
      <c r="D16" s="6" t="s">
        <v>35</v>
      </c>
      <c r="E16" s="8">
        <v>1</v>
      </c>
      <c r="F16" s="8">
        <v>2507.85</v>
      </c>
      <c r="G16" s="8">
        <f t="shared" si="0"/>
        <v>2507.85</v>
      </c>
    </row>
    <row r="17" spans="2:7" x14ac:dyDescent="0.2">
      <c r="B17" s="6">
        <v>13</v>
      </c>
      <c r="C17" s="7" t="s">
        <v>19</v>
      </c>
      <c r="D17" s="6" t="s">
        <v>35</v>
      </c>
      <c r="E17" s="8">
        <v>1</v>
      </c>
      <c r="F17" s="8">
        <v>1783.15</v>
      </c>
      <c r="G17" s="8">
        <f t="shared" si="0"/>
        <v>1783.15</v>
      </c>
    </row>
    <row r="18" spans="2:7" x14ac:dyDescent="0.2">
      <c r="B18" s="6">
        <v>14</v>
      </c>
      <c r="C18" s="7" t="s">
        <v>20</v>
      </c>
      <c r="D18" s="6" t="s">
        <v>35</v>
      </c>
      <c r="E18" s="8">
        <v>1</v>
      </c>
      <c r="F18" s="8">
        <v>1329.44</v>
      </c>
      <c r="G18" s="8">
        <f t="shared" si="0"/>
        <v>1329.44</v>
      </c>
    </row>
    <row r="19" spans="2:7" x14ac:dyDescent="0.2">
      <c r="B19" s="6">
        <v>15</v>
      </c>
      <c r="C19" s="7" t="s">
        <v>21</v>
      </c>
      <c r="D19" s="6" t="s">
        <v>36</v>
      </c>
      <c r="E19" s="8">
        <v>125.69</v>
      </c>
      <c r="F19" s="8">
        <v>206.42</v>
      </c>
      <c r="G19" s="8">
        <f t="shared" si="0"/>
        <v>25944.929799999998</v>
      </c>
    </row>
    <row r="20" spans="2:7" x14ac:dyDescent="0.2">
      <c r="B20" s="6">
        <v>16</v>
      </c>
      <c r="C20" s="7" t="s">
        <v>22</v>
      </c>
      <c r="D20" s="6" t="s">
        <v>36</v>
      </c>
      <c r="E20" s="8">
        <v>246.23</v>
      </c>
      <c r="F20" s="8">
        <v>336.86</v>
      </c>
      <c r="G20" s="8">
        <f t="shared" si="0"/>
        <v>82945.037800000006</v>
      </c>
    </row>
    <row r="21" spans="2:7" x14ac:dyDescent="0.2">
      <c r="B21" s="6">
        <v>17</v>
      </c>
      <c r="C21" s="7" t="s">
        <v>23</v>
      </c>
      <c r="D21" s="6" t="s">
        <v>36</v>
      </c>
      <c r="E21" s="8">
        <v>185.32</v>
      </c>
      <c r="F21" s="8">
        <v>3183.85</v>
      </c>
      <c r="G21" s="8">
        <f t="shared" si="0"/>
        <v>590031.08199999994</v>
      </c>
    </row>
    <row r="22" spans="2:7" x14ac:dyDescent="0.2">
      <c r="B22" s="6">
        <v>18</v>
      </c>
      <c r="C22" s="7" t="s">
        <v>24</v>
      </c>
      <c r="D22" s="6" t="s">
        <v>36</v>
      </c>
      <c r="E22" s="8">
        <v>445.41</v>
      </c>
      <c r="F22" s="8">
        <v>338.33</v>
      </c>
      <c r="G22" s="8">
        <f t="shared" si="0"/>
        <v>150695.56529999999</v>
      </c>
    </row>
    <row r="23" spans="2:7" x14ac:dyDescent="0.2">
      <c r="B23" s="6">
        <v>19</v>
      </c>
      <c r="C23" s="7" t="s">
        <v>25</v>
      </c>
      <c r="D23" s="6" t="s">
        <v>35</v>
      </c>
      <c r="E23" s="8">
        <v>73</v>
      </c>
      <c r="F23" s="8">
        <v>413.77</v>
      </c>
      <c r="G23" s="8">
        <f t="shared" si="0"/>
        <v>30205.21</v>
      </c>
    </row>
    <row r="24" spans="2:7" x14ac:dyDescent="0.2">
      <c r="B24" s="6">
        <v>20</v>
      </c>
      <c r="C24" s="7" t="s">
        <v>26</v>
      </c>
      <c r="D24" s="6" t="s">
        <v>35</v>
      </c>
      <c r="E24" s="8">
        <v>30</v>
      </c>
      <c r="F24" s="8">
        <v>413.77</v>
      </c>
      <c r="G24" s="8">
        <f t="shared" si="0"/>
        <v>12413.099999999999</v>
      </c>
    </row>
    <row r="25" spans="2:7" ht="17" x14ac:dyDescent="0.2">
      <c r="B25" s="6">
        <v>21</v>
      </c>
      <c r="C25" s="7" t="s">
        <v>27</v>
      </c>
      <c r="D25" s="6" t="s">
        <v>33</v>
      </c>
      <c r="E25" s="8">
        <v>68.099999999999994</v>
      </c>
      <c r="F25" s="8">
        <v>1214.23</v>
      </c>
      <c r="G25" s="8">
        <f t="shared" si="0"/>
        <v>82689.062999999995</v>
      </c>
    </row>
    <row r="26" spans="2:7" ht="17" x14ac:dyDescent="0.2">
      <c r="B26" s="6">
        <v>22</v>
      </c>
      <c r="C26" s="7" t="s">
        <v>28</v>
      </c>
      <c r="D26" s="6" t="s">
        <v>33</v>
      </c>
      <c r="E26" s="8">
        <v>17.600000000000001</v>
      </c>
      <c r="F26" s="8">
        <v>3091.34</v>
      </c>
      <c r="G26" s="8">
        <f t="shared" si="0"/>
        <v>54407.58400000001</v>
      </c>
    </row>
    <row r="27" spans="2:7" ht="17" x14ac:dyDescent="0.2">
      <c r="B27" s="6">
        <v>23</v>
      </c>
      <c r="C27" s="7" t="s">
        <v>29</v>
      </c>
      <c r="D27" s="6" t="s">
        <v>34</v>
      </c>
      <c r="E27" s="8">
        <v>2143.6999999999998</v>
      </c>
      <c r="F27" s="8">
        <v>89.83</v>
      </c>
      <c r="G27" s="8">
        <f t="shared" si="0"/>
        <v>192568.57099999997</v>
      </c>
    </row>
    <row r="28" spans="2:7" ht="17" x14ac:dyDescent="0.2">
      <c r="B28" s="6">
        <v>24</v>
      </c>
      <c r="C28" s="7" t="s">
        <v>30</v>
      </c>
      <c r="D28" s="6" t="s">
        <v>34</v>
      </c>
      <c r="E28" s="8">
        <v>503.51</v>
      </c>
      <c r="F28" s="8">
        <v>227.04</v>
      </c>
      <c r="G28" s="8">
        <f t="shared" si="0"/>
        <v>114316.91039999999</v>
      </c>
    </row>
    <row r="29" spans="2:7" ht="17" x14ac:dyDescent="0.2">
      <c r="B29" s="6">
        <v>25</v>
      </c>
      <c r="C29" s="7" t="s">
        <v>31</v>
      </c>
      <c r="D29" s="6" t="s">
        <v>34</v>
      </c>
      <c r="E29" s="8">
        <v>1230.97</v>
      </c>
      <c r="F29" s="8">
        <v>196.72</v>
      </c>
      <c r="G29" s="8">
        <f t="shared" si="0"/>
        <v>242156.4184</v>
      </c>
    </row>
    <row r="30" spans="2:7" ht="17" x14ac:dyDescent="0.2">
      <c r="B30" s="6">
        <v>26</v>
      </c>
      <c r="C30" s="7" t="s">
        <v>32</v>
      </c>
      <c r="D30" s="6" t="s">
        <v>34</v>
      </c>
      <c r="E30" s="8">
        <v>1074.68</v>
      </c>
      <c r="F30" s="8">
        <v>166.77</v>
      </c>
      <c r="G30" s="8">
        <f t="shared" si="0"/>
        <v>179224.38360000003</v>
      </c>
    </row>
    <row r="31" spans="2:7" ht="30" customHeight="1" x14ac:dyDescent="0.2">
      <c r="B31" s="30" t="s">
        <v>49</v>
      </c>
      <c r="C31" s="30"/>
      <c r="D31" s="30"/>
      <c r="E31" s="30"/>
      <c r="F31" s="30"/>
      <c r="G31" s="9">
        <f>+SUM(G5:G30)</f>
        <v>3103469.2498999992</v>
      </c>
    </row>
    <row r="33" spans="2:7" x14ac:dyDescent="0.2">
      <c r="D33" s="15" t="s">
        <v>58</v>
      </c>
    </row>
    <row r="35" spans="2:7" ht="30" customHeight="1" x14ac:dyDescent="0.2">
      <c r="B35" s="31" t="s">
        <v>0</v>
      </c>
      <c r="C35" s="33" t="s">
        <v>1</v>
      </c>
      <c r="D35" s="33" t="s">
        <v>2</v>
      </c>
      <c r="E35" s="31" t="s">
        <v>3</v>
      </c>
      <c r="F35" s="30" t="s">
        <v>39</v>
      </c>
      <c r="G35" s="30"/>
    </row>
    <row r="36" spans="2:7" ht="19.5" customHeight="1" x14ac:dyDescent="0.2">
      <c r="B36" s="32"/>
      <c r="C36" s="34"/>
      <c r="D36" s="34"/>
      <c r="E36" s="32"/>
      <c r="F36" s="14" t="s">
        <v>50</v>
      </c>
      <c r="G36" s="13" t="s">
        <v>51</v>
      </c>
    </row>
    <row r="37" spans="2:7" ht="19.5" customHeight="1" x14ac:dyDescent="0.2">
      <c r="B37" s="6">
        <v>1</v>
      </c>
      <c r="C37" s="7" t="s">
        <v>7</v>
      </c>
      <c r="D37" s="6" t="s">
        <v>33</v>
      </c>
      <c r="E37" s="8">
        <v>15.2</v>
      </c>
      <c r="F37" s="8">
        <v>652.42000000000007</v>
      </c>
      <c r="G37" s="8">
        <v>12.73999999999999</v>
      </c>
    </row>
    <row r="38" spans="2:7" ht="19.5" customHeight="1" x14ac:dyDescent="0.2">
      <c r="B38" s="6">
        <v>2</v>
      </c>
      <c r="C38" s="7" t="s">
        <v>15</v>
      </c>
      <c r="D38" s="6" t="s">
        <v>35</v>
      </c>
      <c r="E38" s="8">
        <v>6</v>
      </c>
      <c r="F38" s="8">
        <v>200023.72666666665</v>
      </c>
      <c r="G38" s="8">
        <v>3639.2833333333351</v>
      </c>
    </row>
    <row r="39" spans="2:7" ht="19.5" customHeight="1" x14ac:dyDescent="0.2">
      <c r="B39" s="6">
        <v>3</v>
      </c>
      <c r="C39" s="7" t="s">
        <v>16</v>
      </c>
      <c r="D39" s="6" t="s">
        <v>37</v>
      </c>
      <c r="E39" s="8">
        <v>1</v>
      </c>
      <c r="F39" s="8">
        <v>6004.2233333333324</v>
      </c>
      <c r="G39" s="8">
        <v>289.67333333333335</v>
      </c>
    </row>
    <row r="43" spans="2:7" ht="30" x14ac:dyDescent="0.2">
      <c r="B43" s="4" t="s">
        <v>52</v>
      </c>
      <c r="C43" s="4" t="s">
        <v>54</v>
      </c>
      <c r="D43" s="4" t="s">
        <v>55</v>
      </c>
      <c r="E43" s="4" t="s">
        <v>56</v>
      </c>
      <c r="F43" s="2"/>
    </row>
    <row r="44" spans="2:7" x14ac:dyDescent="0.2">
      <c r="B44" s="6">
        <v>1</v>
      </c>
      <c r="C44" s="16">
        <v>0.84278173436787096</v>
      </c>
      <c r="D44" s="16">
        <v>0.33662307976762701</v>
      </c>
      <c r="E44" s="16">
        <v>0.54266939474105103</v>
      </c>
    </row>
    <row r="45" spans="2:7" x14ac:dyDescent="0.2">
      <c r="B45" s="6">
        <v>2</v>
      </c>
      <c r="C45" s="16">
        <v>0.118499795555773</v>
      </c>
      <c r="D45" s="16">
        <v>0.89274473429254497</v>
      </c>
      <c r="E45" s="16">
        <v>0.440141623488568</v>
      </c>
    </row>
    <row r="46" spans="2:7" x14ac:dyDescent="0.2">
      <c r="B46" s="6">
        <v>3</v>
      </c>
      <c r="C46" s="16">
        <v>0.94929209130904901</v>
      </c>
      <c r="D46" s="16">
        <v>0.55872923946808695</v>
      </c>
      <c r="E46" s="16">
        <v>0.72559351222342605</v>
      </c>
    </row>
    <row r="47" spans="2:7" x14ac:dyDescent="0.2">
      <c r="B47" s="6">
        <v>4</v>
      </c>
      <c r="C47" s="16">
        <v>0.96945039558278601</v>
      </c>
      <c r="D47" s="16">
        <v>0.84926078241692704</v>
      </c>
      <c r="E47" s="16">
        <v>0.89139372826400398</v>
      </c>
    </row>
    <row r="48" spans="2:7" x14ac:dyDescent="0.2">
      <c r="B48" s="6">
        <v>5</v>
      </c>
      <c r="C48" s="16">
        <v>0.33967199063904002</v>
      </c>
      <c r="D48" s="16">
        <v>0.75386807570576297</v>
      </c>
      <c r="E48" s="16">
        <v>0.46150934858853099</v>
      </c>
    </row>
    <row r="49" spans="2:5" x14ac:dyDescent="0.2">
      <c r="B49" s="6">
        <v>6</v>
      </c>
      <c r="C49" s="16">
        <v>0.52861440151740602</v>
      </c>
      <c r="D49" s="16">
        <v>0.97330382317771802</v>
      </c>
      <c r="E49" s="16">
        <v>0.54022230098353397</v>
      </c>
    </row>
    <row r="50" spans="2:5" x14ac:dyDescent="0.2">
      <c r="B50" s="6">
        <v>7</v>
      </c>
      <c r="C50" s="16">
        <v>0.88599391632194002</v>
      </c>
      <c r="D50" s="16">
        <v>0.31698787035611298</v>
      </c>
      <c r="E50" s="16">
        <v>0.528294559937042</v>
      </c>
    </row>
    <row r="51" spans="2:5" x14ac:dyDescent="0.2">
      <c r="B51" s="6">
        <v>8</v>
      </c>
      <c r="C51" s="16">
        <v>0.134526901964441</v>
      </c>
      <c r="D51" s="16">
        <v>0.559661625561372</v>
      </c>
      <c r="E51" s="16">
        <v>0.54179478861128305</v>
      </c>
    </row>
    <row r="52" spans="2:5" x14ac:dyDescent="0.2">
      <c r="B52" s="6">
        <v>9</v>
      </c>
      <c r="C52" s="16">
        <v>0.70523264011164399</v>
      </c>
      <c r="D52" s="16">
        <v>0.394464778028492</v>
      </c>
      <c r="E52" s="16">
        <v>0.53771346918210094</v>
      </c>
    </row>
    <row r="53" spans="2:5" x14ac:dyDescent="0.2">
      <c r="B53" s="6">
        <v>10</v>
      </c>
      <c r="C53" s="16">
        <v>0.68080856380854105</v>
      </c>
      <c r="D53" s="16">
        <v>0.55344427549171904</v>
      </c>
      <c r="E53" s="16">
        <v>0.55014830565505402</v>
      </c>
    </row>
    <row r="54" spans="2:5" x14ac:dyDescent="0.2">
      <c r="B54" s="6">
        <v>11</v>
      </c>
      <c r="C54" s="16">
        <v>0.78092483414175795</v>
      </c>
      <c r="D54" s="16">
        <v>0.28235528233240398</v>
      </c>
      <c r="E54" s="16">
        <v>0.162635456838371</v>
      </c>
    </row>
    <row r="55" spans="2:5" x14ac:dyDescent="0.2">
      <c r="B55" s="6">
        <v>12</v>
      </c>
      <c r="C55" s="16">
        <v>0.727198317328558</v>
      </c>
      <c r="D55" s="16">
        <v>7.6930238349766505E-2</v>
      </c>
      <c r="E55" s="16">
        <v>3.5327543025760001E-2</v>
      </c>
    </row>
    <row r="56" spans="2:5" x14ac:dyDescent="0.2">
      <c r="B56" s="6">
        <v>13</v>
      </c>
      <c r="C56" s="16">
        <v>7.0557897950918004E-3</v>
      </c>
      <c r="D56" s="16">
        <v>0.72747517084665803</v>
      </c>
      <c r="E56" s="16">
        <v>0.30421926699724799</v>
      </c>
    </row>
    <row r="57" spans="2:5" x14ac:dyDescent="0.2">
      <c r="B57" s="6">
        <v>14</v>
      </c>
      <c r="C57" s="16">
        <v>0.98862898134417299</v>
      </c>
      <c r="D57" s="16">
        <v>9.2095312284101297E-2</v>
      </c>
      <c r="E57" s="16">
        <v>0.56684932977108504</v>
      </c>
    </row>
    <row r="58" spans="2:5" x14ac:dyDescent="0.2">
      <c r="B58" s="6">
        <v>15</v>
      </c>
      <c r="C58" s="16">
        <v>0.524235123648918</v>
      </c>
      <c r="D58" s="16">
        <v>0.174642307878389</v>
      </c>
      <c r="E58" s="16">
        <v>0.97163516362981805</v>
      </c>
    </row>
    <row r="59" spans="2:5" x14ac:dyDescent="0.2">
      <c r="B59" s="6">
        <v>16</v>
      </c>
      <c r="C59" s="16">
        <v>0.96800376843604796</v>
      </c>
      <c r="D59" s="16">
        <v>0.34712007912487403</v>
      </c>
      <c r="E59" s="16">
        <v>1.9384977386850199E-2</v>
      </c>
    </row>
    <row r="60" spans="2:5" x14ac:dyDescent="0.2">
      <c r="B60" s="6">
        <v>17</v>
      </c>
      <c r="C60" s="16">
        <v>0.712422761752043</v>
      </c>
      <c r="D60" s="16">
        <v>0.92528378947424605</v>
      </c>
      <c r="E60" s="16">
        <v>0.29935368430875497</v>
      </c>
    </row>
    <row r="61" spans="2:5" x14ac:dyDescent="0.2">
      <c r="B61" s="6">
        <v>18</v>
      </c>
      <c r="C61" s="16">
        <v>0.89171459024473299</v>
      </c>
      <c r="D61" s="16">
        <v>0.80927193386052598</v>
      </c>
      <c r="E61" s="16">
        <v>0.53795237051220401</v>
      </c>
    </row>
    <row r="62" spans="2:5" x14ac:dyDescent="0.2">
      <c r="B62" s="6">
        <v>19</v>
      </c>
      <c r="C62" s="16">
        <v>8.1224404929187699E-2</v>
      </c>
      <c r="D62" s="16">
        <v>9.0475076124558705E-3</v>
      </c>
      <c r="E62" s="16">
        <v>5.1987832370472602E-2</v>
      </c>
    </row>
    <row r="63" spans="2:5" x14ac:dyDescent="0.2">
      <c r="B63" s="6">
        <v>20</v>
      </c>
      <c r="C63" s="16">
        <v>0.91825387309475803</v>
      </c>
      <c r="D63" s="16">
        <v>0.22816414342079899</v>
      </c>
      <c r="E63" s="16">
        <v>5.7835881803384802E-2</v>
      </c>
    </row>
    <row r="64" spans="2:5" x14ac:dyDescent="0.2">
      <c r="B64" s="6">
        <v>21</v>
      </c>
      <c r="C64" s="16">
        <v>0.44209916033350699</v>
      </c>
      <c r="D64" s="16">
        <v>0.98252968060428703</v>
      </c>
      <c r="E64" s="16">
        <v>0.744547503229948</v>
      </c>
    </row>
    <row r="65" spans="2:5" x14ac:dyDescent="0.2">
      <c r="B65" s="6">
        <v>22</v>
      </c>
      <c r="C65" s="16">
        <v>0.94385130886336299</v>
      </c>
      <c r="D65" s="16">
        <v>0.76563949711867896</v>
      </c>
      <c r="E65" s="16">
        <v>0.81736368799102199</v>
      </c>
    </row>
    <row r="66" spans="2:5" x14ac:dyDescent="0.2">
      <c r="B66" s="6">
        <v>23</v>
      </c>
      <c r="C66" s="16">
        <v>0.12589958732068399</v>
      </c>
      <c r="D66" s="16">
        <v>0.61449819976022502</v>
      </c>
      <c r="E66" s="16">
        <v>0.88263499872390105</v>
      </c>
    </row>
    <row r="67" spans="2:5" x14ac:dyDescent="0.2">
      <c r="B67" s="6">
        <v>24</v>
      </c>
      <c r="C67" s="16">
        <v>0.889206740824806</v>
      </c>
      <c r="D67" s="16">
        <v>0.42134773260716302</v>
      </c>
      <c r="E67" s="16">
        <v>1.05281269212041E-2</v>
      </c>
    </row>
    <row r="68" spans="2:5" x14ac:dyDescent="0.2">
      <c r="B68" s="6">
        <v>25</v>
      </c>
      <c r="C68" s="16">
        <v>0.364023913007333</v>
      </c>
      <c r="D68" s="16">
        <v>6.6756737947350195E-2</v>
      </c>
      <c r="E68" s="16">
        <v>0.83423534105905095</v>
      </c>
    </row>
    <row r="69" spans="2:5" x14ac:dyDescent="0.2">
      <c r="B69" s="6">
        <v>26</v>
      </c>
      <c r="C69" s="16">
        <v>0.48133276412831699</v>
      </c>
      <c r="D69" s="16">
        <v>0.60768702865612001</v>
      </c>
      <c r="E69" s="16">
        <v>0.79319849195784897</v>
      </c>
    </row>
    <row r="70" spans="2:5" x14ac:dyDescent="0.2">
      <c r="B70" s="6">
        <v>27</v>
      </c>
      <c r="C70" s="16">
        <v>0.53167863232895995</v>
      </c>
      <c r="D70" s="16">
        <v>0.92878300880632403</v>
      </c>
      <c r="E70" s="16">
        <v>0.88095585619868</v>
      </c>
    </row>
    <row r="71" spans="2:5" x14ac:dyDescent="0.2">
      <c r="B71" s="6">
        <v>28</v>
      </c>
      <c r="C71" s="16">
        <v>0.43370144773464903</v>
      </c>
      <c r="D71" s="16">
        <v>7.8449610485129107E-2</v>
      </c>
      <c r="E71" s="16">
        <v>0.18297037778029501</v>
      </c>
    </row>
    <row r="72" spans="2:5" x14ac:dyDescent="0.2">
      <c r="B72" s="6">
        <v>29</v>
      </c>
      <c r="C72" s="16">
        <v>0.41122677294281401</v>
      </c>
      <c r="D72" s="16">
        <v>0.964779001126572</v>
      </c>
      <c r="E72" s="16">
        <v>0.34214091655503598</v>
      </c>
    </row>
    <row r="73" spans="2:5" x14ac:dyDescent="0.2">
      <c r="B73" s="6">
        <v>30</v>
      </c>
      <c r="C73" s="16">
        <v>0.28014683900603299</v>
      </c>
      <c r="D73" s="16">
        <v>0.82603505954728396</v>
      </c>
      <c r="E73" s="16">
        <v>0.100966298373475</v>
      </c>
    </row>
  </sheetData>
  <mergeCells count="6">
    <mergeCell ref="B31:F31"/>
    <mergeCell ref="F35:G35"/>
    <mergeCell ref="B35:B36"/>
    <mergeCell ref="C35:C36"/>
    <mergeCell ref="D35:D36"/>
    <mergeCell ref="E35:E3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H58"/>
  <sheetViews>
    <sheetView topLeftCell="A41" zoomScale="130" zoomScaleNormal="130" zoomScalePageLayoutView="130" workbookViewId="0">
      <selection activeCell="H46" sqref="H46"/>
    </sheetView>
  </sheetViews>
  <sheetFormatPr baseColWidth="10" defaultColWidth="8.83203125" defaultRowHeight="15" x14ac:dyDescent="0.2"/>
  <cols>
    <col min="3" max="3" width="15.6640625" style="3" customWidth="1"/>
    <col min="4" max="4" width="14.1640625" style="3" customWidth="1"/>
    <col min="5" max="5" width="15.5" style="3" customWidth="1"/>
    <col min="6" max="6" width="17.5" style="3" customWidth="1"/>
    <col min="7" max="7" width="17.83203125" style="3" customWidth="1"/>
    <col min="8" max="8" width="16.33203125" style="3" customWidth="1"/>
  </cols>
  <sheetData>
    <row r="3" spans="3:8" x14ac:dyDescent="0.2">
      <c r="E3" s="15" t="s">
        <v>65</v>
      </c>
    </row>
    <row r="5" spans="3:8" ht="30" x14ac:dyDescent="0.2">
      <c r="C5" s="4" t="s">
        <v>53</v>
      </c>
      <c r="D5" s="4" t="s">
        <v>59</v>
      </c>
      <c r="E5" s="4" t="s">
        <v>60</v>
      </c>
      <c r="F5" s="4" t="s">
        <v>61</v>
      </c>
      <c r="G5" s="4" t="s">
        <v>62</v>
      </c>
      <c r="H5" s="5" t="s">
        <v>66</v>
      </c>
    </row>
    <row r="6" spans="3:8" x14ac:dyDescent="0.2">
      <c r="C6" s="6">
        <v>1</v>
      </c>
      <c r="D6" s="17">
        <f>+'Model Inputs'!$G$31</f>
        <v>3103469.2498999992</v>
      </c>
      <c r="E6" s="17">
        <f>+'Model Inputs'!$E$37*NORMINV('Model Inputs'!$C44,'Model Inputs'!$F$37,'Model Inputs'!$G$37)</f>
        <v>10111.585449982187</v>
      </c>
      <c r="F6" s="17">
        <f>+'Model Inputs'!$E$38*NORMINV('Model Inputs'!$D44,'Model Inputs'!$F$38,'Model Inputs'!$G$38)</f>
        <v>1190934.309772206</v>
      </c>
      <c r="G6" s="17">
        <f>+'Model Inputs'!$E$39*NORMINV('Model Inputs'!$E44,'Model Inputs'!$F$39,'Model Inputs'!$G$39)</f>
        <v>6035.2650335420767</v>
      </c>
      <c r="H6" s="17">
        <f>D6+IF($E6&lt;0,0,$E6)+IF($F6&lt;0,0,$F6)+IF($G6&lt;0,0,$G6)</f>
        <v>4310550.4101557294</v>
      </c>
    </row>
    <row r="7" spans="3:8" x14ac:dyDescent="0.2">
      <c r="C7" s="6">
        <v>2</v>
      </c>
      <c r="D7" s="17">
        <f>+'Model Inputs'!$G$31</f>
        <v>3103469.2498999992</v>
      </c>
      <c r="E7" s="17">
        <f>+'Model Inputs'!$E$37*NORMINV('Model Inputs'!$C45,'Model Inputs'!$F$37,'Model Inputs'!$G$37)</f>
        <v>9687.7914434968861</v>
      </c>
      <c r="F7" s="17">
        <f>+'Model Inputs'!$E$38*NORMINV('Model Inputs'!$D45,'Model Inputs'!$F$38,'Model Inputs'!$G$38)</f>
        <v>1227246.0927806208</v>
      </c>
      <c r="G7" s="17">
        <f>+'Model Inputs'!$E$39*NORMINV('Model Inputs'!$E45,'Model Inputs'!$F$39,'Model Inputs'!$G$39)</f>
        <v>5960.5955865005262</v>
      </c>
      <c r="H7" s="17">
        <f t="shared" ref="H7:H35" si="0">D7+IF($E7&lt;0,0,$E7)+IF($F7&lt;0,0,$F7)+IF($G7&lt;0,0,$G7)</f>
        <v>4346363.7297106171</v>
      </c>
    </row>
    <row r="8" spans="3:8" x14ac:dyDescent="0.2">
      <c r="C8" s="6">
        <v>3</v>
      </c>
      <c r="D8" s="17">
        <f>+'Model Inputs'!$G$31</f>
        <v>3103469.2498999992</v>
      </c>
      <c r="E8" s="17">
        <f>+'Model Inputs'!$E$37*NORMINV('Model Inputs'!$C46,'Model Inputs'!$F$37,'Model Inputs'!$G$37)</f>
        <v>10233.984879191255</v>
      </c>
      <c r="F8" s="17">
        <f>+'Model Inputs'!$E$38*NORMINV('Model Inputs'!$D46,'Model Inputs'!$F$38,'Model Inputs'!$G$38)</f>
        <v>1203368.5445373892</v>
      </c>
      <c r="G8" s="17">
        <f>+'Model Inputs'!$E$39*NORMINV('Model Inputs'!$E46,'Model Inputs'!$F$39,'Model Inputs'!$G$39)</f>
        <v>6177.8940266245882</v>
      </c>
      <c r="H8" s="17">
        <f t="shared" si="0"/>
        <v>4323249.6733432049</v>
      </c>
    </row>
    <row r="9" spans="3:8" x14ac:dyDescent="0.2">
      <c r="C9" s="6">
        <v>4</v>
      </c>
      <c r="D9" s="17">
        <f>+'Model Inputs'!$G$31</f>
        <v>3103469.2498999992</v>
      </c>
      <c r="E9" s="17">
        <f>+'Model Inputs'!$E$37*NORMINV('Model Inputs'!$C47,'Model Inputs'!$F$37,'Model Inputs'!$G$37)</f>
        <v>10279.443487510014</v>
      </c>
      <c r="F9" s="17">
        <f>+'Model Inputs'!$E$38*NORMINV('Model Inputs'!$D47,'Model Inputs'!$F$38,'Model Inputs'!$G$38)</f>
        <v>1222704.4930071249</v>
      </c>
      <c r="G9" s="17">
        <f>+'Model Inputs'!$E$39*NORMINV('Model Inputs'!$E47,'Model Inputs'!$F$39,'Model Inputs'!$G$39)</f>
        <v>6361.6727334880788</v>
      </c>
      <c r="H9" s="17">
        <f t="shared" si="0"/>
        <v>4342814.8591281222</v>
      </c>
    </row>
    <row r="10" spans="3:8" x14ac:dyDescent="0.2">
      <c r="C10" s="6">
        <v>5</v>
      </c>
      <c r="D10" s="17">
        <f>+'Model Inputs'!$G$31</f>
        <v>3103469.2498999992</v>
      </c>
      <c r="E10" s="17">
        <f>+'Model Inputs'!$E$37*NORMINV('Model Inputs'!$C48,'Model Inputs'!$F$37,'Model Inputs'!$G$37)</f>
        <v>9836.7379548023055</v>
      </c>
      <c r="F10" s="17">
        <f>+'Model Inputs'!$E$38*NORMINV('Model Inputs'!$D48,'Model Inputs'!$F$38,'Model Inputs'!$G$38)</f>
        <v>1215137.2105528284</v>
      </c>
      <c r="G10" s="17">
        <f>+'Model Inputs'!$E$39*NORMINV('Model Inputs'!$E48,'Model Inputs'!$F$39,'Model Inputs'!$G$39)</f>
        <v>5976.2316395186081</v>
      </c>
      <c r="H10" s="17">
        <f t="shared" si="0"/>
        <v>4334419.4300471479</v>
      </c>
    </row>
    <row r="11" spans="3:8" x14ac:dyDescent="0.2">
      <c r="C11" s="6">
        <v>6</v>
      </c>
      <c r="D11" s="17">
        <f>+'Model Inputs'!$G$31</f>
        <v>3103469.2498999992</v>
      </c>
      <c r="E11" s="17">
        <f>+'Model Inputs'!$E$37*NORMINV('Model Inputs'!$C49,'Model Inputs'!$F$37,'Model Inputs'!$G$37)</f>
        <v>9930.6854629118443</v>
      </c>
      <c r="F11" s="17">
        <f>+'Model Inputs'!$E$38*NORMINV('Model Inputs'!$D49,'Model Inputs'!$F$38,'Model Inputs'!$G$38)</f>
        <v>1242323.1227458105</v>
      </c>
      <c r="G11" s="17">
        <f>+'Model Inputs'!$E$39*NORMINV('Model Inputs'!$E49,'Model Inputs'!$F$39,'Model Inputs'!$G$39)</f>
        <v>6033.4785381367283</v>
      </c>
      <c r="H11" s="17">
        <f t="shared" si="0"/>
        <v>4361756.5366468579</v>
      </c>
    </row>
    <row r="12" spans="3:8" x14ac:dyDescent="0.2">
      <c r="C12" s="6">
        <v>7</v>
      </c>
      <c r="D12" s="17">
        <f>+'Model Inputs'!$G$31</f>
        <v>3103469.2498999992</v>
      </c>
      <c r="E12" s="17">
        <f>+'Model Inputs'!$E$37*NORMINV('Model Inputs'!$C50,'Model Inputs'!$F$37,'Model Inputs'!$G$37)</f>
        <v>10150.225745818214</v>
      </c>
      <c r="F12" s="17">
        <f>+'Model Inputs'!$E$38*NORMINV('Model Inputs'!$D50,'Model Inputs'!$F$38,'Model Inputs'!$G$38)</f>
        <v>1189745.543491825</v>
      </c>
      <c r="G12" s="17">
        <f>+'Model Inputs'!$E$39*NORMINV('Model Inputs'!$E50,'Model Inputs'!$F$39,'Model Inputs'!$G$39)</f>
        <v>6024.7853630573145</v>
      </c>
      <c r="H12" s="17">
        <f t="shared" si="0"/>
        <v>4309389.8045007</v>
      </c>
    </row>
    <row r="13" spans="3:8" x14ac:dyDescent="0.2">
      <c r="C13" s="6">
        <v>8</v>
      </c>
      <c r="D13" s="17">
        <f>+'Model Inputs'!$G$31</f>
        <v>3103469.2498999992</v>
      </c>
      <c r="E13" s="17">
        <f>+'Model Inputs'!$E$37*NORMINV('Model Inputs'!$C51,'Model Inputs'!$F$37,'Model Inputs'!$G$37)</f>
        <v>9702.7556776922302</v>
      </c>
      <c r="F13" s="17">
        <f>+'Model Inputs'!$E$38*NORMINV('Model Inputs'!$D51,'Model Inputs'!$F$38,'Model Inputs'!$G$38)</f>
        <v>1203420.1468637793</v>
      </c>
      <c r="G13" s="17">
        <f>+'Model Inputs'!$E$39*NORMINV('Model Inputs'!$E51,'Model Inputs'!$F$39,'Model Inputs'!$G$39)</f>
        <v>6034.6263972054694</v>
      </c>
      <c r="H13" s="17">
        <f t="shared" si="0"/>
        <v>4322626.7788386764</v>
      </c>
    </row>
    <row r="14" spans="3:8" x14ac:dyDescent="0.2">
      <c r="C14" s="6">
        <v>9</v>
      </c>
      <c r="D14" s="17">
        <f>+'Model Inputs'!$G$31</f>
        <v>3103469.2498999992</v>
      </c>
      <c r="E14" s="17">
        <f>+'Model Inputs'!$E$37*NORMINV('Model Inputs'!$C52,'Model Inputs'!$F$37,'Model Inputs'!$G$37)</f>
        <v>10021.259110799956</v>
      </c>
      <c r="F14" s="17">
        <f>+'Model Inputs'!$E$38*NORMINV('Model Inputs'!$D52,'Model Inputs'!$F$38,'Model Inputs'!$G$38)</f>
        <v>1194296.9234313606</v>
      </c>
      <c r="G14" s="17">
        <f>+'Model Inputs'!$E$39*NORMINV('Model Inputs'!$E52,'Model Inputs'!$F$39,'Model Inputs'!$G$39)</f>
        <v>6031.6481248905329</v>
      </c>
      <c r="H14" s="17">
        <f t="shared" si="0"/>
        <v>4313819.0805670507</v>
      </c>
    </row>
    <row r="15" spans="3:8" x14ac:dyDescent="0.2">
      <c r="C15" s="6">
        <v>10</v>
      </c>
      <c r="D15" s="17">
        <f>+'Model Inputs'!$G$31</f>
        <v>3103469.2498999992</v>
      </c>
      <c r="E15" s="17">
        <f>+'Model Inputs'!$E$37*NORMINV('Model Inputs'!$C53,'Model Inputs'!$F$37,'Model Inputs'!$G$37)</f>
        <v>10007.791010170862</v>
      </c>
      <c r="F15" s="17">
        <f>+'Model Inputs'!$E$38*NORMINV('Model Inputs'!$D53,'Model Inputs'!$F$38,'Model Inputs'!$G$38)</f>
        <v>1203076.3830771665</v>
      </c>
      <c r="G15" s="17">
        <f>+'Model Inputs'!$E$39*NORMINV('Model Inputs'!$E53,'Model Inputs'!$F$39,'Model Inputs'!$G$39)</f>
        <v>6040.7326159233171</v>
      </c>
      <c r="H15" s="17">
        <f t="shared" si="0"/>
        <v>4322594.15660326</v>
      </c>
    </row>
    <row r="16" spans="3:8" x14ac:dyDescent="0.2">
      <c r="C16" s="6">
        <v>11</v>
      </c>
      <c r="D16" s="17">
        <f>+'Model Inputs'!$G$31</f>
        <v>3103469.2498999992</v>
      </c>
      <c r="E16" s="17">
        <f>+'Model Inputs'!$E$37*NORMINV('Model Inputs'!$C54,'Model Inputs'!$F$37,'Model Inputs'!$G$37)</f>
        <v>10066.923253388155</v>
      </c>
      <c r="F16" s="17">
        <f>+'Model Inputs'!$E$38*NORMINV('Model Inputs'!$D54,'Model Inputs'!$F$38,'Model Inputs'!$G$38)</f>
        <v>1187568.0780359514</v>
      </c>
      <c r="G16" s="17">
        <f>+'Model Inputs'!$E$39*NORMINV('Model Inputs'!$E54,'Model Inputs'!$F$39,'Model Inputs'!$G$39)</f>
        <v>5719.2763127704984</v>
      </c>
      <c r="H16" s="17">
        <f t="shared" si="0"/>
        <v>4306823.5275021093</v>
      </c>
    </row>
    <row r="17" spans="3:8" x14ac:dyDescent="0.2">
      <c r="C17" s="6">
        <v>12</v>
      </c>
      <c r="D17" s="17">
        <f>+'Model Inputs'!$G$31</f>
        <v>3103469.2498999992</v>
      </c>
      <c r="E17" s="17">
        <f>+'Model Inputs'!$E$37*NORMINV('Model Inputs'!$C55,'Model Inputs'!$F$37,'Model Inputs'!$G$37)</f>
        <v>10033.817384426144</v>
      </c>
      <c r="F17" s="17">
        <f>+'Model Inputs'!$E$38*NORMINV('Model Inputs'!$D55,'Model Inputs'!$F$38,'Model Inputs'!$G$38)</f>
        <v>1169004.0567990735</v>
      </c>
      <c r="G17" s="17">
        <f>+'Model Inputs'!$E$39*NORMINV('Model Inputs'!$E55,'Model Inputs'!$F$39,'Model Inputs'!$G$39)</f>
        <v>5480.5843484803891</v>
      </c>
      <c r="H17" s="17">
        <f t="shared" si="0"/>
        <v>4287987.7084319787</v>
      </c>
    </row>
    <row r="18" spans="3:8" x14ac:dyDescent="0.2">
      <c r="C18" s="6">
        <v>13</v>
      </c>
      <c r="D18" s="17">
        <f>+'Model Inputs'!$G$31</f>
        <v>3103469.2498999992</v>
      </c>
      <c r="E18" s="17">
        <f>+'Model Inputs'!$E$37*NORMINV('Model Inputs'!$C56,'Model Inputs'!$F$37,'Model Inputs'!$G$37)</f>
        <v>9441.492319613908</v>
      </c>
      <c r="F18" s="17">
        <f>+'Model Inputs'!$E$38*NORMINV('Model Inputs'!$D56,'Model Inputs'!$F$38,'Model Inputs'!$G$38)</f>
        <v>1213357.209209353</v>
      </c>
      <c r="G18" s="17">
        <f>+'Model Inputs'!$E$39*NORMINV('Model Inputs'!$E56,'Model Inputs'!$F$39,'Model Inputs'!$G$39)</f>
        <v>5855.8226368231153</v>
      </c>
      <c r="H18" s="17">
        <f t="shared" si="0"/>
        <v>4332123.7740657888</v>
      </c>
    </row>
    <row r="19" spans="3:8" x14ac:dyDescent="0.2">
      <c r="C19" s="6">
        <v>14</v>
      </c>
      <c r="D19" s="17">
        <f>+'Model Inputs'!$G$31</f>
        <v>3103469.2498999992</v>
      </c>
      <c r="E19" s="17">
        <f>+'Model Inputs'!$E$37*NORMINV('Model Inputs'!$C57,'Model Inputs'!$F$37,'Model Inputs'!$G$37)</f>
        <v>10357.863911502458</v>
      </c>
      <c r="F19" s="17">
        <f>+'Model Inputs'!$E$38*NORMINV('Model Inputs'!$D57,'Model Inputs'!$F$38,'Model Inputs'!$G$38)</f>
        <v>1171145.3777636844</v>
      </c>
      <c r="G19" s="17">
        <f>+'Model Inputs'!$E$39*NORMINV('Model Inputs'!$E57,'Model Inputs'!$F$39,'Model Inputs'!$G$39)</f>
        <v>6052.9922694725283</v>
      </c>
      <c r="H19" s="17">
        <f t="shared" si="0"/>
        <v>4291025.4838446584</v>
      </c>
    </row>
    <row r="20" spans="3:8" x14ac:dyDescent="0.2">
      <c r="C20" s="6">
        <v>15</v>
      </c>
      <c r="D20" s="17">
        <f>+'Model Inputs'!$G$31</f>
        <v>3103469.2498999992</v>
      </c>
      <c r="E20" s="17">
        <f>+'Model Inputs'!$E$37*NORMINV('Model Inputs'!$C58,'Model Inputs'!$F$37,'Model Inputs'!$G$37)</f>
        <v>9928.5550599448889</v>
      </c>
      <c r="F20" s="17">
        <f>+'Model Inputs'!$E$38*NORMINV('Model Inputs'!$D58,'Model Inputs'!$F$38,'Model Inputs'!$G$38)</f>
        <v>1179704.6294589806</v>
      </c>
      <c r="G20" s="17">
        <f>+'Model Inputs'!$E$39*NORMINV('Model Inputs'!$E58,'Model Inputs'!$F$39,'Model Inputs'!$G$39)</f>
        <v>6556.1633846323448</v>
      </c>
      <c r="H20" s="17">
        <f t="shared" si="0"/>
        <v>4299658.5978035564</v>
      </c>
    </row>
    <row r="21" spans="3:8" x14ac:dyDescent="0.2">
      <c r="C21" s="6">
        <v>16</v>
      </c>
      <c r="D21" s="17">
        <f>+'Model Inputs'!$G$31</f>
        <v>3103469.2498999992</v>
      </c>
      <c r="E21" s="17">
        <f>+'Model Inputs'!$E$37*NORMINV('Model Inputs'!$C59,'Model Inputs'!$F$37,'Model Inputs'!$G$37)</f>
        <v>10275.465093022603</v>
      </c>
      <c r="F21" s="17">
        <f>+'Model Inputs'!$E$38*NORMINV('Model Inputs'!$D59,'Model Inputs'!$F$38,'Model Inputs'!$G$38)</f>
        <v>1191558.5847302922</v>
      </c>
      <c r="G21" s="17">
        <f>+'Model Inputs'!$E$39*NORMINV('Model Inputs'!$E59,'Model Inputs'!$F$39,'Model Inputs'!$G$39)</f>
        <v>5405.5785678804978</v>
      </c>
      <c r="H21" s="17">
        <f t="shared" si="0"/>
        <v>4310708.8782911943</v>
      </c>
    </row>
    <row r="22" spans="3:8" x14ac:dyDescent="0.2">
      <c r="C22" s="6">
        <v>17</v>
      </c>
      <c r="D22" s="17">
        <f>+'Model Inputs'!$G$31</f>
        <v>3103469.2498999992</v>
      </c>
      <c r="E22" s="17">
        <f>+'Model Inputs'!$E$37*NORMINV('Model Inputs'!$C60,'Model Inputs'!$F$37,'Model Inputs'!$G$37)</f>
        <v>10025.319149846571</v>
      </c>
      <c r="F22" s="17">
        <f>+'Model Inputs'!$E$38*NORMINV('Model Inputs'!$D60,'Model Inputs'!$F$38,'Model Inputs'!$G$38)</f>
        <v>1231619.3767416687</v>
      </c>
      <c r="G22" s="17">
        <f>+'Model Inputs'!$E$39*NORMINV('Model Inputs'!$E60,'Model Inputs'!$F$39,'Model Inputs'!$G$39)</f>
        <v>5851.7797605511159</v>
      </c>
      <c r="H22" s="17">
        <f t="shared" si="0"/>
        <v>4350965.7255520653</v>
      </c>
    </row>
    <row r="23" spans="3:8" x14ac:dyDescent="0.2">
      <c r="C23" s="6">
        <v>18</v>
      </c>
      <c r="D23" s="17">
        <f>+'Model Inputs'!$G$31</f>
        <v>3103469.2498999992</v>
      </c>
      <c r="E23" s="17">
        <f>+'Model Inputs'!$E$37*NORMINV('Model Inputs'!$C61,'Model Inputs'!$F$37,'Model Inputs'!$G$37)</f>
        <v>10156.074457628829</v>
      </c>
      <c r="F23" s="17">
        <f>+'Model Inputs'!$E$38*NORMINV('Model Inputs'!$D61,'Model Inputs'!$F$38,'Model Inputs'!$G$38)</f>
        <v>1219253.3243177319</v>
      </c>
      <c r="G23" s="17">
        <f>+'Model Inputs'!$E$39*NORMINV('Model Inputs'!$E61,'Model Inputs'!$F$39,'Model Inputs'!$G$39)</f>
        <v>6031.8223760895717</v>
      </c>
      <c r="H23" s="17">
        <f t="shared" si="0"/>
        <v>4338910.471051449</v>
      </c>
    </row>
    <row r="24" spans="3:8" x14ac:dyDescent="0.2">
      <c r="C24" s="6">
        <v>19</v>
      </c>
      <c r="D24" s="17">
        <f>+'Model Inputs'!$G$31</f>
        <v>3103469.2498999992</v>
      </c>
      <c r="E24" s="17">
        <f>+'Model Inputs'!$E$37*NORMINV('Model Inputs'!$C62,'Model Inputs'!$F$37,'Model Inputs'!$G$37)</f>
        <v>9646.2804345109635</v>
      </c>
      <c r="F24" s="17">
        <f>+'Model Inputs'!$E$38*NORMINV('Model Inputs'!$D62,'Model Inputs'!$F$38,'Model Inputs'!$G$38)</f>
        <v>1148530.0123781334</v>
      </c>
      <c r="G24" s="17">
        <f>+'Model Inputs'!$E$39*NORMINV('Model Inputs'!$E62,'Model Inputs'!$F$39,'Model Inputs'!$G$39)</f>
        <v>5533.2499065743514</v>
      </c>
      <c r="H24" s="17">
        <f t="shared" si="0"/>
        <v>4267178.7926192181</v>
      </c>
    </row>
    <row r="25" spans="3:8" x14ac:dyDescent="0.2">
      <c r="C25" s="6">
        <v>20</v>
      </c>
      <c r="D25" s="17">
        <f>+'Model Inputs'!$G$31</f>
        <v>3103469.2498999992</v>
      </c>
      <c r="E25" s="17">
        <f>+'Model Inputs'!$E$37*NORMINV('Model Inputs'!$C63,'Model Inputs'!$F$37,'Model Inputs'!$G$37)</f>
        <v>10186.617359752112</v>
      </c>
      <c r="F25" s="17">
        <f>+'Model Inputs'!$E$38*NORMINV('Model Inputs'!$D63,'Model Inputs'!$F$38,'Model Inputs'!$G$38)</f>
        <v>1183876.8066341823</v>
      </c>
      <c r="G25" s="17">
        <f>+'Model Inputs'!$E$39*NORMINV('Model Inputs'!$E63,'Model Inputs'!$F$39,'Model Inputs'!$G$39)</f>
        <v>5548.5083046180625</v>
      </c>
      <c r="H25" s="17">
        <f t="shared" si="0"/>
        <v>4303081.1821985524</v>
      </c>
    </row>
    <row r="26" spans="3:8" x14ac:dyDescent="0.2">
      <c r="C26" s="6">
        <v>21</v>
      </c>
      <c r="D26" s="17">
        <f>+'Model Inputs'!$G$31</f>
        <v>3103469.2498999992</v>
      </c>
      <c r="E26" s="17">
        <f>+'Model Inputs'!$E$37*NORMINV('Model Inputs'!$C64,'Model Inputs'!$F$37,'Model Inputs'!$G$37)</f>
        <v>9888.5793223841829</v>
      </c>
      <c r="F26" s="17">
        <f>+'Model Inputs'!$E$38*NORMINV('Model Inputs'!$D64,'Model Inputs'!$F$38,'Model Inputs'!$G$38)</f>
        <v>1246194.8487758334</v>
      </c>
      <c r="G26" s="17">
        <f>+'Model Inputs'!$E$39*NORMINV('Model Inputs'!$E64,'Model Inputs'!$F$39,'Model Inputs'!$G$39)</f>
        <v>6194.6630355851166</v>
      </c>
      <c r="H26" s="17">
        <f t="shared" si="0"/>
        <v>4365747.3410338024</v>
      </c>
    </row>
    <row r="27" spans="3:8" x14ac:dyDescent="0.2">
      <c r="C27" s="6">
        <v>22</v>
      </c>
      <c r="D27" s="17">
        <f>+'Model Inputs'!$G$31</f>
        <v>3103469.2498999992</v>
      </c>
      <c r="E27" s="17">
        <f>+'Model Inputs'!$E$37*NORMINV('Model Inputs'!$C65,'Model Inputs'!$F$37,'Model Inputs'!$G$37)</f>
        <v>10224.287567316736</v>
      </c>
      <c r="F27" s="17">
        <f>+'Model Inputs'!$E$38*NORMINV('Model Inputs'!$D65,'Model Inputs'!$F$38,'Model Inputs'!$G$38)</f>
        <v>1215963.670371165</v>
      </c>
      <c r="G27" s="17">
        <f>+'Model Inputs'!$E$39*NORMINV('Model Inputs'!$E65,'Model Inputs'!$F$39,'Model Inputs'!$G$39)</f>
        <v>6266.4831175860763</v>
      </c>
      <c r="H27" s="17">
        <f t="shared" si="0"/>
        <v>4335923.6909560673</v>
      </c>
    </row>
    <row r="28" spans="3:8" x14ac:dyDescent="0.2">
      <c r="C28" s="6">
        <v>23</v>
      </c>
      <c r="D28" s="17">
        <f>+'Model Inputs'!$G$31</f>
        <v>3103469.2498999992</v>
      </c>
      <c r="E28" s="17">
        <f>+'Model Inputs'!$E$37*NORMINV('Model Inputs'!$C66,'Model Inputs'!$F$37,'Model Inputs'!$G$37)</f>
        <v>9694.8652746012594</v>
      </c>
      <c r="F28" s="17">
        <f>+'Model Inputs'!$E$38*NORMINV('Model Inputs'!$D66,'Model Inputs'!$F$38,'Model Inputs'!$G$38)</f>
        <v>1206497.9111194306</v>
      </c>
      <c r="G28" s="17">
        <f>+'Model Inputs'!$E$39*NORMINV('Model Inputs'!$E66,'Model Inputs'!$F$39,'Model Inputs'!$G$39)</f>
        <v>6348.4312957972834</v>
      </c>
      <c r="H28" s="17">
        <f t="shared" si="0"/>
        <v>4326010.4575898284</v>
      </c>
    </row>
    <row r="29" spans="3:8" x14ac:dyDescent="0.2">
      <c r="C29" s="6">
        <v>24</v>
      </c>
      <c r="D29" s="17">
        <f>+'Model Inputs'!$G$31</f>
        <v>3103469.2498999992</v>
      </c>
      <c r="E29" s="17">
        <f>+'Model Inputs'!$E$37*NORMINV('Model Inputs'!$C67,'Model Inputs'!$F$37,'Model Inputs'!$G$37)</f>
        <v>10153.483885113032</v>
      </c>
      <c r="F29" s="17">
        <f>+'Model Inputs'!$E$38*NORMINV('Model Inputs'!$D67,'Model Inputs'!$F$38,'Model Inputs'!$G$38)</f>
        <v>1195809.1341169155</v>
      </c>
      <c r="G29" s="17">
        <f>+'Model Inputs'!$E$39*NORMINV('Model Inputs'!$E67,'Model Inputs'!$F$39,'Model Inputs'!$G$39)</f>
        <v>5335.9544029857634</v>
      </c>
      <c r="H29" s="17">
        <f t="shared" si="0"/>
        <v>4314767.8223050134</v>
      </c>
    </row>
    <row r="30" spans="3:8" x14ac:dyDescent="0.2">
      <c r="C30" s="6">
        <v>25</v>
      </c>
      <c r="D30" s="17">
        <f>+'Model Inputs'!$G$31</f>
        <v>3103469.2498999992</v>
      </c>
      <c r="E30" s="17">
        <f>+'Model Inputs'!$E$37*NORMINV('Model Inputs'!$C68,'Model Inputs'!$F$37,'Model Inputs'!$G$37)</f>
        <v>9849.4480344456733</v>
      </c>
      <c r="F30" s="17">
        <f>+'Model Inputs'!$E$38*NORMINV('Model Inputs'!$D68,'Model Inputs'!$F$38,'Model Inputs'!$G$38)</f>
        <v>1167380.2997733098</v>
      </c>
      <c r="G30" s="17">
        <f>+'Model Inputs'!$E$39*NORMINV('Model Inputs'!$E68,'Model Inputs'!$F$39,'Model Inputs'!$G$39)</f>
        <v>6285.5071697603971</v>
      </c>
      <c r="H30" s="17">
        <f t="shared" si="0"/>
        <v>4286984.5048775151</v>
      </c>
    </row>
    <row r="31" spans="3:8" x14ac:dyDescent="0.2">
      <c r="C31" s="6">
        <v>26</v>
      </c>
      <c r="D31" s="17">
        <f>+'Model Inputs'!$G$31</f>
        <v>3103469.2498999992</v>
      </c>
      <c r="E31" s="17">
        <f>+'Model Inputs'!$E$37*NORMINV('Model Inputs'!$C69,'Model Inputs'!$F$37,'Model Inputs'!$G$37)</f>
        <v>9907.7195483397791</v>
      </c>
      <c r="F31" s="17">
        <f>+'Model Inputs'!$E$38*NORMINV('Model Inputs'!$D69,'Model Inputs'!$F$38,'Model Inputs'!$G$38)</f>
        <v>1206109.9622852791</v>
      </c>
      <c r="G31" s="17">
        <f>+'Model Inputs'!$E$39*NORMINV('Model Inputs'!$E69,'Model Inputs'!$F$39,'Model Inputs'!$G$39)</f>
        <v>6241.0514324141022</v>
      </c>
      <c r="H31" s="17">
        <f t="shared" si="0"/>
        <v>4325727.9831660325</v>
      </c>
    </row>
    <row r="32" spans="3:8" x14ac:dyDescent="0.2">
      <c r="C32" s="6">
        <v>27</v>
      </c>
      <c r="D32" s="17">
        <f>+'Model Inputs'!$G$31</f>
        <v>3103469.2498999992</v>
      </c>
      <c r="E32" s="17">
        <f>+'Model Inputs'!$E$37*NORMINV('Model Inputs'!$C70,'Model Inputs'!$F$37,'Model Inputs'!$G$37)</f>
        <v>9932.1771160275039</v>
      </c>
      <c r="F32" s="17">
        <f>+'Model Inputs'!$E$38*NORMINV('Model Inputs'!$D70,'Model Inputs'!$F$38,'Model Inputs'!$G$38)</f>
        <v>1232170.6828870017</v>
      </c>
      <c r="G32" s="17">
        <f>+'Model Inputs'!$E$39*NORMINV('Model Inputs'!$E70,'Model Inputs'!$F$39,'Model Inputs'!$G$39)</f>
        <v>6345.9737296410995</v>
      </c>
      <c r="H32" s="17">
        <f t="shared" si="0"/>
        <v>4351918.0836326694</v>
      </c>
    </row>
    <row r="33" spans="3:8" x14ac:dyDescent="0.2">
      <c r="C33" s="6">
        <v>28</v>
      </c>
      <c r="D33" s="17">
        <f>+'Model Inputs'!$G$31</f>
        <v>3103469.2498999992</v>
      </c>
      <c r="E33" s="17">
        <f>+'Model Inputs'!$E$37*NORMINV('Model Inputs'!$C71,'Model Inputs'!$F$37,'Model Inputs'!$G$37)</f>
        <v>9884.4528678295665</v>
      </c>
      <c r="F33" s="17">
        <f>+'Model Inputs'!$E$38*NORMINV('Model Inputs'!$D71,'Model Inputs'!$F$38,'Model Inputs'!$G$38)</f>
        <v>1169232.2327556771</v>
      </c>
      <c r="G33" s="17">
        <f>+'Model Inputs'!$E$39*NORMINV('Model Inputs'!$E71,'Model Inputs'!$F$39,'Model Inputs'!$G$39)</f>
        <v>5742.3287860430028</v>
      </c>
      <c r="H33" s="17">
        <f t="shared" si="0"/>
        <v>4288328.2643095497</v>
      </c>
    </row>
    <row r="34" spans="3:8" x14ac:dyDescent="0.2">
      <c r="C34" s="6">
        <v>29</v>
      </c>
      <c r="D34" s="17">
        <f>+'Model Inputs'!$G$31</f>
        <v>3103469.2498999992</v>
      </c>
      <c r="E34" s="17">
        <f>+'Model Inputs'!$E$37*NORMINV('Model Inputs'!$C72,'Model Inputs'!$F$37,'Model Inputs'!$G$37)</f>
        <v>9873.331249300023</v>
      </c>
      <c r="F34" s="17">
        <f>+'Model Inputs'!$E$38*NORMINV('Model Inputs'!$D72,'Model Inputs'!$F$38,'Model Inputs'!$G$38)</f>
        <v>1239644.4071232548</v>
      </c>
      <c r="G34" s="17">
        <f>+'Model Inputs'!$E$39*NORMINV('Model Inputs'!$E72,'Model Inputs'!$F$39,'Model Inputs'!$G$39)</f>
        <v>5886.4342833505671</v>
      </c>
      <c r="H34" s="17">
        <f t="shared" si="0"/>
        <v>4358873.4225559048</v>
      </c>
    </row>
    <row r="35" spans="3:8" x14ac:dyDescent="0.2">
      <c r="C35" s="6">
        <v>30</v>
      </c>
      <c r="D35" s="17">
        <f>+'Model Inputs'!$G$31</f>
        <v>3103469.2498999992</v>
      </c>
      <c r="E35" s="17">
        <f>+'Model Inputs'!$E$37*NORMINV('Model Inputs'!$C73,'Model Inputs'!$F$37,'Model Inputs'!$G$37)</f>
        <v>9804.0023685691776</v>
      </c>
      <c r="F35" s="17">
        <f>+'Model Inputs'!$E$38*NORMINV('Model Inputs'!$D73,'Model Inputs'!$F$38,'Model Inputs'!$G$38)</f>
        <v>1220637.6146618265</v>
      </c>
      <c r="G35" s="17">
        <f>+'Model Inputs'!$E$39*NORMINV('Model Inputs'!$E73,'Model Inputs'!$F$39,'Model Inputs'!$G$39)</f>
        <v>5634.581375508119</v>
      </c>
      <c r="H35" s="17">
        <f t="shared" si="0"/>
        <v>4339545.4483059039</v>
      </c>
    </row>
    <row r="37" spans="3:8" x14ac:dyDescent="0.2">
      <c r="E37" s="15" t="s">
        <v>67</v>
      </c>
    </row>
    <row r="38" spans="3:8" x14ac:dyDescent="0.2">
      <c r="H38" s="20"/>
    </row>
    <row r="39" spans="3:8" ht="23.25" customHeight="1" x14ac:dyDescent="0.2">
      <c r="E39" s="5" t="s">
        <v>63</v>
      </c>
      <c r="F39" s="5" t="s">
        <v>64</v>
      </c>
      <c r="H39" s="19"/>
    </row>
    <row r="40" spans="3:8" x14ac:dyDescent="0.2">
      <c r="E40" s="6">
        <v>0.1</v>
      </c>
      <c r="F40" s="17">
        <f t="shared" ref="F40:F58" si="1">+PERCENTILE(H6:H35,E40)</f>
        <v>4288294.2087217923</v>
      </c>
    </row>
    <row r="41" spans="3:8" x14ac:dyDescent="0.2">
      <c r="E41" s="6">
        <v>0.15</v>
      </c>
      <c r="F41" s="17">
        <f t="shared" si="1"/>
        <v>4292752.1066364376</v>
      </c>
    </row>
    <row r="42" spans="3:8" x14ac:dyDescent="0.2">
      <c r="E42" s="6">
        <v>0.2</v>
      </c>
      <c r="F42" s="17">
        <f t="shared" si="1"/>
        <v>4301027.631561555</v>
      </c>
    </row>
    <row r="43" spans="3:8" x14ac:dyDescent="0.2">
      <c r="E43" s="6">
        <v>0.25</v>
      </c>
      <c r="F43" s="17">
        <f t="shared" si="1"/>
        <v>4304952.3548503313</v>
      </c>
    </row>
    <row r="44" spans="3:8" x14ac:dyDescent="0.2">
      <c r="E44" s="6">
        <v>0.3</v>
      </c>
      <c r="F44" s="17">
        <f t="shared" si="1"/>
        <v>4308106.6660014046</v>
      </c>
    </row>
    <row r="45" spans="3:8" x14ac:dyDescent="0.2">
      <c r="E45" s="6">
        <v>0.35</v>
      </c>
      <c r="F45" s="17">
        <f t="shared" si="1"/>
        <v>4309917.4340168973</v>
      </c>
    </row>
    <row r="46" spans="3:8" x14ac:dyDescent="0.2">
      <c r="E46" s="6">
        <v>0.4</v>
      </c>
      <c r="F46" s="17">
        <f t="shared" si="1"/>
        <v>4311330.9187463652</v>
      </c>
    </row>
    <row r="47" spans="3:8" x14ac:dyDescent="0.2">
      <c r="E47" s="6">
        <v>0.45</v>
      </c>
      <c r="F47" s="17">
        <f t="shared" si="1"/>
        <v>4314672.9481312176</v>
      </c>
    </row>
    <row r="48" spans="3:8" x14ac:dyDescent="0.2">
      <c r="E48" s="6">
        <v>0.5</v>
      </c>
      <c r="F48" s="17">
        <f t="shared" si="1"/>
        <v>4318680.9894541372</v>
      </c>
    </row>
    <row r="49" spans="5:8" x14ac:dyDescent="0.2">
      <c r="E49" s="6">
        <v>0.55000000000000004</v>
      </c>
      <c r="F49" s="17">
        <f t="shared" si="1"/>
        <v>4325727.9831660325</v>
      </c>
    </row>
    <row r="50" spans="5:8" x14ac:dyDescent="0.2">
      <c r="E50" s="6">
        <v>0.6</v>
      </c>
      <c r="F50" s="17">
        <f t="shared" si="1"/>
        <v>4328455.7841802128</v>
      </c>
    </row>
    <row r="51" spans="5:8" x14ac:dyDescent="0.2">
      <c r="E51" s="6">
        <v>0.65</v>
      </c>
      <c r="F51" s="17">
        <f t="shared" si="1"/>
        <v>4334783.7158889836</v>
      </c>
    </row>
    <row r="52" spans="5:8" x14ac:dyDescent="0.2">
      <c r="E52" s="6">
        <v>0.7</v>
      </c>
      <c r="F52" s="17">
        <f t="shared" si="1"/>
        <v>4338611.793041911</v>
      </c>
    </row>
    <row r="53" spans="5:8" x14ac:dyDescent="0.2">
      <c r="E53" s="6">
        <v>0.75</v>
      </c>
      <c r="F53" s="17">
        <f t="shared" si="1"/>
        <v>4339545.4483059039</v>
      </c>
      <c r="G53" s="20"/>
    </row>
    <row r="54" spans="5:8" x14ac:dyDescent="0.2">
      <c r="E54" s="6">
        <v>0.8</v>
      </c>
      <c r="F54" s="17">
        <f t="shared" si="1"/>
        <v>4350965.7255520653</v>
      </c>
      <c r="H54" s="20"/>
    </row>
    <row r="55" spans="5:8" x14ac:dyDescent="0.2">
      <c r="E55" s="24">
        <v>0.85</v>
      </c>
      <c r="F55" s="25">
        <f t="shared" si="1"/>
        <v>4351822.8478246089</v>
      </c>
    </row>
    <row r="56" spans="5:8" x14ac:dyDescent="0.2">
      <c r="E56" s="6">
        <v>0.9</v>
      </c>
      <c r="F56" s="17">
        <f t="shared" si="1"/>
        <v>4356786.8208789341</v>
      </c>
    </row>
    <row r="57" spans="5:8" x14ac:dyDescent="0.2">
      <c r="E57" s="6">
        <v>0.95</v>
      </c>
      <c r="F57" s="17">
        <f t="shared" si="1"/>
        <v>4361622.9899470638</v>
      </c>
    </row>
    <row r="58" spans="5:8" x14ac:dyDescent="0.2">
      <c r="E58" s="6">
        <v>1</v>
      </c>
      <c r="F58" s="17">
        <f t="shared" si="1"/>
        <v>4365747.3410338024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D30"/>
  <sheetViews>
    <sheetView tabSelected="1" topLeftCell="A17" zoomScale="130" zoomScaleNormal="130" zoomScalePageLayoutView="130" workbookViewId="0">
      <selection activeCell="D30" sqref="D30"/>
    </sheetView>
  </sheetViews>
  <sheetFormatPr baseColWidth="10" defaultColWidth="8.83203125" defaultRowHeight="15" x14ac:dyDescent="0.2"/>
  <cols>
    <col min="3" max="3" width="26.5" style="3" customWidth="1"/>
    <col min="4" max="4" width="18.1640625" style="3" customWidth="1"/>
  </cols>
  <sheetData>
    <row r="2" spans="3:4" x14ac:dyDescent="0.2">
      <c r="C2" s="15" t="s">
        <v>74</v>
      </c>
    </row>
    <row r="4" spans="3:4" ht="19.5" customHeight="1" x14ac:dyDescent="0.2">
      <c r="C4" s="5" t="s">
        <v>63</v>
      </c>
      <c r="D4" s="5" t="s">
        <v>64</v>
      </c>
    </row>
    <row r="5" spans="3:4" ht="19.5" customHeight="1" x14ac:dyDescent="0.2">
      <c r="C5" s="6">
        <v>0.1</v>
      </c>
      <c r="D5" s="17">
        <v>4288294.2087217923</v>
      </c>
    </row>
    <row r="6" spans="3:4" ht="19.5" customHeight="1" x14ac:dyDescent="0.2">
      <c r="C6" s="6">
        <v>0.15</v>
      </c>
      <c r="D6" s="17">
        <v>4292752.1066364376</v>
      </c>
    </row>
    <row r="7" spans="3:4" ht="19.5" customHeight="1" x14ac:dyDescent="0.2">
      <c r="C7" s="6">
        <v>0.2</v>
      </c>
      <c r="D7" s="17">
        <v>4301027.631561555</v>
      </c>
    </row>
    <row r="8" spans="3:4" ht="19.5" customHeight="1" x14ac:dyDescent="0.2">
      <c r="C8" s="6">
        <v>0.25</v>
      </c>
      <c r="D8" s="17">
        <v>4305887.9411762198</v>
      </c>
    </row>
    <row r="9" spans="3:4" ht="19.5" customHeight="1" x14ac:dyDescent="0.2">
      <c r="C9" s="6">
        <v>0.3</v>
      </c>
      <c r="D9" s="17">
        <v>4307080.1552019687</v>
      </c>
    </row>
    <row r="10" spans="3:4" ht="19.5" customHeight="1" x14ac:dyDescent="0.2">
      <c r="C10" s="6">
        <v>0.35</v>
      </c>
      <c r="D10" s="17">
        <v>4309521.7118797498</v>
      </c>
    </row>
    <row r="11" spans="3:4" ht="19.5" customHeight="1" x14ac:dyDescent="0.2">
      <c r="C11" s="6">
        <v>0.4</v>
      </c>
      <c r="D11" s="17">
        <v>4309917.4340168973</v>
      </c>
    </row>
    <row r="12" spans="3:4" ht="19.5" customHeight="1" x14ac:dyDescent="0.2">
      <c r="C12" s="6">
        <v>0.45</v>
      </c>
      <c r="D12" s="17">
        <v>4312886.0198842939</v>
      </c>
    </row>
    <row r="13" spans="3:4" ht="19.5" customHeight="1" x14ac:dyDescent="0.2">
      <c r="C13" s="6">
        <v>0.5</v>
      </c>
      <c r="D13" s="17">
        <v>4314293.4514360316</v>
      </c>
    </row>
    <row r="14" spans="3:4" ht="19.5" customHeight="1" x14ac:dyDescent="0.2">
      <c r="C14" s="6">
        <v>0.55000000000000004</v>
      </c>
      <c r="D14" s="17">
        <v>4322382.1811775649</v>
      </c>
    </row>
    <row r="15" spans="3:4" ht="19.5" customHeight="1" x14ac:dyDescent="0.2">
      <c r="C15" s="6">
        <v>0.6</v>
      </c>
      <c r="D15" s="17">
        <v>4325048.2239970546</v>
      </c>
    </row>
    <row r="16" spans="3:4" ht="19.5" customHeight="1" x14ac:dyDescent="0.2">
      <c r="C16" s="6">
        <v>0.65</v>
      </c>
      <c r="D16" s="17">
        <v>4327844.4525326164</v>
      </c>
    </row>
    <row r="17" spans="3:4" ht="19.5" customHeight="1" x14ac:dyDescent="0.2">
      <c r="C17" s="6">
        <v>0.7</v>
      </c>
      <c r="D17" s="17">
        <v>4334783.7158889836</v>
      </c>
    </row>
    <row r="18" spans="3:4" ht="19.5" customHeight="1" x14ac:dyDescent="0.2">
      <c r="C18" s="6">
        <v>0.75</v>
      </c>
      <c r="D18" s="17">
        <v>4338910.471051449</v>
      </c>
    </row>
    <row r="19" spans="3:4" ht="19.5" customHeight="1" x14ac:dyDescent="0.2">
      <c r="C19" s="6">
        <v>0.8</v>
      </c>
      <c r="D19" s="17">
        <v>4341829.5037551364</v>
      </c>
    </row>
    <row r="20" spans="3:4" ht="19.5" customHeight="1" x14ac:dyDescent="0.2">
      <c r="C20" s="22">
        <v>0.85</v>
      </c>
      <c r="D20" s="23">
        <v>4351251.4329762468</v>
      </c>
    </row>
    <row r="21" spans="3:4" ht="19.5" customHeight="1" x14ac:dyDescent="0.2">
      <c r="C21" s="6">
        <v>0.9</v>
      </c>
      <c r="D21" s="17">
        <v>4354004.6853096401</v>
      </c>
    </row>
    <row r="22" spans="3:4" ht="19.5" customHeight="1" x14ac:dyDescent="0.2">
      <c r="C22" s="6">
        <v>0.95</v>
      </c>
      <c r="D22" s="17">
        <v>4360248.2062514843</v>
      </c>
    </row>
    <row r="23" spans="3:4" ht="19.5" customHeight="1" x14ac:dyDescent="0.2">
      <c r="C23" s="6">
        <v>1</v>
      </c>
      <c r="D23" s="17">
        <v>4365747.3410338024</v>
      </c>
    </row>
    <row r="25" spans="3:4" x14ac:dyDescent="0.2">
      <c r="C25" s="15" t="s">
        <v>73</v>
      </c>
    </row>
    <row r="26" spans="3:4" x14ac:dyDescent="0.2">
      <c r="C26" s="15"/>
    </row>
    <row r="27" spans="3:4" ht="21" customHeight="1" x14ac:dyDescent="0.2">
      <c r="C27" s="5" t="s">
        <v>68</v>
      </c>
      <c r="D27" s="5" t="s">
        <v>70</v>
      </c>
    </row>
    <row r="28" spans="3:4" ht="21" customHeight="1" x14ac:dyDescent="0.2">
      <c r="C28" s="6" t="s">
        <v>69</v>
      </c>
      <c r="D28" s="26">
        <v>4309271.3838999998</v>
      </c>
    </row>
    <row r="29" spans="3:4" ht="21" customHeight="1" x14ac:dyDescent="0.2">
      <c r="C29" s="6" t="s">
        <v>71</v>
      </c>
      <c r="D29" s="17">
        <v>4351251.4329762468</v>
      </c>
    </row>
    <row r="30" spans="3:4" ht="21" customHeight="1" x14ac:dyDescent="0.2">
      <c r="C30" s="6" t="s">
        <v>72</v>
      </c>
      <c r="D30" s="35">
        <f>1-(D29-D28)*100/D28</f>
        <v>2.5820252744118921E-2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Base Model</vt:lpstr>
      <vt:lpstr>Critical Elements</vt:lpstr>
      <vt:lpstr>Model Inputs</vt:lpstr>
      <vt:lpstr>Model Outputs</vt:lpstr>
      <vt:lpstr>Contingency Calculation</vt:lpstr>
    </vt:vector>
  </TitlesOfParts>
  <Company>University of Alberta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ekyalimp</dc:creator>
  <cp:lastModifiedBy>Microsoft Office User</cp:lastModifiedBy>
  <dcterms:created xsi:type="dcterms:W3CDTF">2011-10-03T22:25:33Z</dcterms:created>
  <dcterms:modified xsi:type="dcterms:W3CDTF">2017-01-28T14:28:47Z</dcterms:modified>
</cp:coreProperties>
</file>